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2767" yWindow="32767" windowWidth="23040" windowHeight="8676" activeTab="2"/>
  </bookViews>
  <sheets>
    <sheet name="Weight Centile Chart" sheetId="1" r:id="rId1"/>
    <sheet name="W4H Chart" sheetId="2" r:id="rId2"/>
    <sheet name="Patient Record" sheetId="3" r:id="rId3"/>
    <sheet name="Quick Reference Guide" sheetId="4" r:id="rId4"/>
    <sheet name="About W4H" sheetId="5" r:id="rId5"/>
    <sheet name="CGFData" sheetId="6" state="hidden" r:id="rId6"/>
  </sheets>
  <definedNames>
    <definedName name="DateofBirth">'Patient Record'!$E$11</definedName>
    <definedName name="female">'CGFData'!$L$7:$U$283</definedName>
    <definedName name="Import">'Patient Record'!$D$15:$F$34</definedName>
    <definedName name="male">'CGFData'!$A$7:$J$283</definedName>
    <definedName name="_xlnm.Print_Area" localSheetId="2">'Patient Record'!$A$1:$L$35</definedName>
    <definedName name="_xlnm.Print_Area" localSheetId="3">'Quick Reference Guide'!$B$1:$P$65</definedName>
    <definedName name="sex">'Patient Record'!$K$11</definedName>
    <definedName name="UserCentile1">'Quick Reference Guide'!$E$55</definedName>
    <definedName name="UserCentile2">'Quick Reference Guide'!$G$55</definedName>
    <definedName name="UserCentile3">'Quick Reference Guide'!$I$55</definedName>
    <definedName name="UserCentile4">'Quick Reference Guide'!$K$55</definedName>
    <definedName name="UserCentile5">'Quick Reference Guide'!$N$55</definedName>
    <definedName name="UserRef1">'Quick Reference Guide'!$E$47</definedName>
    <definedName name="UserRef2">'Quick Reference Guide'!$I$47</definedName>
    <definedName name="UserRef3">'Quick Reference Guide'!$N$47</definedName>
    <definedName name="WeightRange">'Patient Record'!$AE$15:$AE$35</definedName>
  </definedNames>
  <calcPr fullCalcOnLoad="1"/>
</workbook>
</file>

<file path=xl/sharedStrings.xml><?xml version="1.0" encoding="utf-8"?>
<sst xmlns="http://schemas.openxmlformats.org/spreadsheetml/2006/main" count="113" uniqueCount="89">
  <si>
    <t>Patient name:</t>
  </si>
  <si>
    <t>Date of birth:</t>
  </si>
  <si>
    <t>Date of visit</t>
  </si>
  <si>
    <t>Weight (kg)</t>
  </si>
  <si>
    <t>Height (cm)</t>
  </si>
  <si>
    <t>BMI</t>
  </si>
  <si>
    <t>Age</t>
  </si>
  <si>
    <t>Height L</t>
  </si>
  <si>
    <t>Height M</t>
  </si>
  <si>
    <t>Height S</t>
  </si>
  <si>
    <t>Weight L</t>
  </si>
  <si>
    <t>Weight M</t>
  </si>
  <si>
    <t>Weight S</t>
  </si>
  <si>
    <t>BMI L</t>
  </si>
  <si>
    <t>BMI M</t>
  </si>
  <si>
    <t>BMI S</t>
  </si>
  <si>
    <t>Next Age</t>
  </si>
  <si>
    <t>Male</t>
  </si>
  <si>
    <t>Female</t>
  </si>
  <si>
    <t>Height (HT, cm)</t>
  </si>
  <si>
    <t>Weight (WT, kg)</t>
  </si>
  <si>
    <t>BMI (BMI, kg/m2)</t>
  </si>
  <si>
    <t>(years)</t>
  </si>
  <si>
    <t>L</t>
  </si>
  <si>
    <t>M</t>
  </si>
  <si>
    <t>S</t>
  </si>
  <si>
    <t>Interpolation</t>
  </si>
  <si>
    <t xml:space="preserve">sex: </t>
  </si>
  <si>
    <t>Complete Flag</t>
  </si>
  <si>
    <t>Actual Age</t>
  </si>
  <si>
    <t>Lookup Age</t>
  </si>
  <si>
    <t>weight</t>
  </si>
  <si>
    <t>height</t>
  </si>
  <si>
    <t>date</t>
  </si>
  <si>
    <t>Quick Reference Guide</t>
  </si>
  <si>
    <t>Installation</t>
  </si>
  <si>
    <t>Viewing W4H</t>
  </si>
  <si>
    <t xml:space="preserve">Copy W4H.xlt from the installation disk into the Templates directory of Microsoft Office using Windows  </t>
  </si>
  <si>
    <t>Getting started</t>
  </si>
  <si>
    <t>Explorer (this directory is usually c:\Program Files\Microsoft Office\Templates).  For more information</t>
  </si>
  <si>
    <t>about Microsoft Office directories or copying files, consult your Microsoft Windows Manual.</t>
  </si>
  <si>
    <r>
      <t xml:space="preserve">To create a new record, begin by starting up Excel. Select </t>
    </r>
    <r>
      <rPr>
        <i/>
        <sz val="10"/>
        <rFont val="Arial"/>
        <family val="2"/>
      </rPr>
      <t>File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2"/>
      </rPr>
      <t>New</t>
    </r>
    <r>
      <rPr>
        <sz val="10"/>
        <rFont val="Arial"/>
        <family val="0"/>
      </rPr>
      <t>, and choose the W4H icon</t>
    </r>
  </si>
  <si>
    <t>(Note that this is template file and so opening it creates a copy of itself entitled W4H_n.XLS, where</t>
  </si>
  <si>
    <t>Entering patient records</t>
  </si>
  <si>
    <r>
      <t xml:space="preserve">To enter date of patient visit, click on the first available cell in the </t>
    </r>
    <r>
      <rPr>
        <b/>
        <sz val="10"/>
        <rFont val="Arial"/>
        <family val="2"/>
      </rPr>
      <t>Date of visit</t>
    </r>
    <r>
      <rPr>
        <sz val="10"/>
        <rFont val="Arial"/>
        <family val="0"/>
      </rPr>
      <t xml:space="preserve"> column. Input the </t>
    </r>
  </si>
  <si>
    <t>deselect this view before using other Excel applications).</t>
  </si>
  <si>
    <t>to input these data (note that the Height column defaults to the previous height; to input a new</t>
  </si>
  <si>
    <t>height type over the existing value). Continue inputting data in date order for further records.</t>
  </si>
  <si>
    <t>To view a chart of the patient's weight against Weight for Height ratios, click on the W4H Chart tab at</t>
  </si>
  <si>
    <t>the bottom of the screen. To change the chart scale, double click on the Y axis and select the Scale</t>
  </si>
  <si>
    <t>tab. Input new minimum and maximum values as required. For further information about modifying chart</t>
  </si>
  <si>
    <t>options, consult your Microsoft Excel manual.</t>
  </si>
  <si>
    <t>Viewing chart</t>
  </si>
  <si>
    <t>modify these, click on the boxes below and enter alternative percentage values.</t>
  </si>
  <si>
    <t>Reference Line 1</t>
  </si>
  <si>
    <t>Reference Line 2</t>
  </si>
  <si>
    <t>Reference Line 3</t>
  </si>
  <si>
    <t>Saving and exiting</t>
  </si>
  <si>
    <r>
      <t xml:space="preserve">To save a patient record, select </t>
    </r>
    <r>
      <rPr>
        <i/>
        <sz val="10"/>
        <rFont val="Arial"/>
        <family val="2"/>
      </rPr>
      <t>Save As</t>
    </r>
    <r>
      <rPr>
        <sz val="10"/>
        <rFont val="Arial"/>
        <family val="0"/>
      </rPr>
      <t xml:space="preserve"> from the</t>
    </r>
    <r>
      <rPr>
        <i/>
        <sz val="10"/>
        <rFont val="Arial"/>
        <family val="2"/>
      </rPr>
      <t xml:space="preserve"> File</t>
    </r>
    <r>
      <rPr>
        <sz val="10"/>
        <rFont val="Arial"/>
        <family val="0"/>
      </rPr>
      <t xml:space="preserve"> menu and choose an appropriate filename</t>
    </r>
  </si>
  <si>
    <t>such as patient surname or reference number. For more information about acceptable file names in</t>
  </si>
  <si>
    <t>Excel, consult your Excel manual.</t>
  </si>
  <si>
    <t>Printing</t>
  </si>
  <si>
    <r>
      <t xml:space="preserve">To print the patient record or chart, select </t>
    </r>
    <r>
      <rPr>
        <i/>
        <sz val="10"/>
        <rFont val="Arial"/>
        <family val="2"/>
      </rPr>
      <t>Print</t>
    </r>
    <r>
      <rPr>
        <sz val="10"/>
        <rFont val="Arial"/>
        <family val="0"/>
      </rPr>
      <t xml:space="preserve"> from the </t>
    </r>
    <r>
      <rPr>
        <i/>
        <sz val="10"/>
        <rFont val="Arial"/>
        <family val="2"/>
      </rPr>
      <t>File</t>
    </r>
    <r>
      <rPr>
        <sz val="10"/>
        <rFont val="Arial"/>
        <family val="0"/>
      </rPr>
      <t xml:space="preserve"> menu.</t>
    </r>
  </si>
  <si>
    <t>n is a sequential number allocated to each file). W4H prompts you to enter patient date of birth in</t>
  </si>
  <si>
    <t>or mouse to move between fields.</t>
  </si>
  <si>
    <t>Weight centile</t>
  </si>
  <si>
    <t>Height centile</t>
  </si>
  <si>
    <t>BMI centile</t>
  </si>
  <si>
    <t>Weight for height</t>
  </si>
  <si>
    <r>
      <t>visit date in the format dd/mm/yyyy. Click on the corresponding cells in the</t>
    </r>
    <r>
      <rPr>
        <b/>
        <sz val="10"/>
        <rFont val="Arial"/>
        <family val="2"/>
      </rPr>
      <t xml:space="preserve"> Weight</t>
    </r>
    <r>
      <rPr>
        <sz val="10"/>
        <rFont val="Arial"/>
        <family val="0"/>
      </rPr>
      <t xml:space="preserve"> and</t>
    </r>
    <r>
      <rPr>
        <b/>
        <sz val="10"/>
        <rFont val="Arial"/>
        <family val="2"/>
      </rPr>
      <t xml:space="preserve"> Height</t>
    </r>
    <r>
      <rPr>
        <sz val="10"/>
        <rFont val="Arial"/>
        <family val="0"/>
      </rPr>
      <t xml:space="preserve"> columns </t>
    </r>
  </si>
  <si>
    <r>
      <t xml:space="preserve">the format </t>
    </r>
    <r>
      <rPr>
        <i/>
        <sz val="10"/>
        <rFont val="Arial"/>
        <family val="2"/>
      </rPr>
      <t>dd/mm/yyyy</t>
    </r>
    <r>
      <rPr>
        <sz val="10"/>
        <rFont val="Arial"/>
        <family val="2"/>
      </rPr>
      <t xml:space="preserve">. Select the </t>
    </r>
    <r>
      <rPr>
        <i/>
        <sz val="10"/>
        <rFont val="Arial"/>
        <family val="2"/>
      </rPr>
      <t>male</t>
    </r>
    <r>
      <rPr>
        <sz val="10"/>
        <rFont val="Arial"/>
        <family val="2"/>
      </rPr>
      <t xml:space="preserve"> option from the dropdown list if necessary. Use the</t>
    </r>
    <r>
      <rPr>
        <i/>
        <sz val="10"/>
        <rFont val="Arial"/>
        <family val="2"/>
      </rPr>
      <t xml:space="preserve"> Tab</t>
    </r>
    <r>
      <rPr>
        <sz val="10"/>
        <rFont val="Arial"/>
        <family val="2"/>
      </rPr>
      <t xml:space="preserve"> key</t>
    </r>
  </si>
  <si>
    <r>
      <t xml:space="preserve">For the best view of W4H, select the </t>
    </r>
    <r>
      <rPr>
        <i/>
        <sz val="10"/>
        <rFont val="Arial"/>
        <family val="2"/>
      </rPr>
      <t>Full Screen</t>
    </r>
    <r>
      <rPr>
        <sz val="10"/>
        <rFont val="Arial"/>
        <family val="0"/>
      </rPr>
      <t xml:space="preserve"> option from the</t>
    </r>
    <r>
      <rPr>
        <i/>
        <sz val="10"/>
        <rFont val="Arial"/>
        <family val="2"/>
      </rPr>
      <t xml:space="preserve"> View</t>
    </r>
    <r>
      <rPr>
        <sz val="10"/>
        <rFont val="Arial"/>
        <family val="0"/>
      </rPr>
      <t xml:space="preserve"> menu (remember to </t>
    </r>
  </si>
  <si>
    <t xml:space="preserve">   Design and programming by Ian Frampton and Austin Wilkinson</t>
  </si>
  <si>
    <t>Changing Weight chart reference lines</t>
  </si>
  <si>
    <t>Changing W4H chart ratio lines</t>
  </si>
  <si>
    <t xml:space="preserve">Ratio lines on the W4H chart are preset to 80, 90 and 100% of expected weight for height and age. To </t>
  </si>
  <si>
    <t>Centile lines on the Weight Centile chart are preset to the 3rd, 25th, 50th, 75th and 97th centile. To</t>
  </si>
  <si>
    <t>Centile 1</t>
  </si>
  <si>
    <t>Centile 2</t>
  </si>
  <si>
    <t>Centile 3</t>
  </si>
  <si>
    <t>Centile 4</t>
  </si>
  <si>
    <t>Centile 5</t>
  </si>
  <si>
    <t>W4H Chart Data</t>
  </si>
  <si>
    <t>Weight Centile Chart Data</t>
  </si>
  <si>
    <t>User Centiles</t>
  </si>
  <si>
    <t>Version 4.23 UK</t>
  </si>
  <si>
    <t>modify these, click on the boxes below and enter alternative centile values.</t>
  </si>
  <si>
    <t>female</t>
  </si>
  <si>
    <t xml:space="preserve">Pt X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</si>
</sst>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"/>
    <numFmt numFmtId="186" formatCode="mmm\-yyyy"/>
  </numFmts>
  <fonts count="51">
    <font>
      <sz val="10"/>
      <name val="Arial"/>
      <family val="0"/>
    </font>
    <font>
      <sz val="14"/>
      <name val="Arial"/>
      <family val="2"/>
    </font>
    <font>
      <sz val="7"/>
      <name val="Geneva"/>
      <family val="0"/>
    </font>
    <font>
      <b/>
      <sz val="9"/>
      <name val="Geneva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2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indexed="22"/>
      <name val="Arial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 locked="0"/>
    </xf>
    <xf numFmtId="2" fontId="5" fillId="33" borderId="0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 applyProtection="1">
      <alignment/>
      <protection locked="0"/>
    </xf>
    <xf numFmtId="2" fontId="5" fillId="34" borderId="12" xfId="0" applyNumberFormat="1" applyFont="1" applyFill="1" applyBorder="1" applyAlignment="1" applyProtection="1">
      <alignment horizontal="right"/>
      <protection locked="0"/>
    </xf>
    <xf numFmtId="2" fontId="5" fillId="34" borderId="0" xfId="0" applyNumberFormat="1" applyFont="1" applyFill="1" applyBorder="1" applyAlignment="1" applyProtection="1">
      <alignment horizontal="right"/>
      <protection locked="0"/>
    </xf>
    <xf numFmtId="2" fontId="5" fillId="34" borderId="13" xfId="0" applyNumberFormat="1" applyFont="1" applyFill="1" applyBorder="1" applyAlignment="1" applyProtection="1">
      <alignment horizontal="right"/>
      <protection locked="0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right" vertical="top" wrapText="1"/>
    </xf>
    <xf numFmtId="14" fontId="5" fillId="34" borderId="14" xfId="0" applyNumberFormat="1" applyFont="1" applyFill="1" applyBorder="1" applyAlignment="1" applyProtection="1">
      <alignment horizontal="left"/>
      <protection locked="0"/>
    </xf>
    <xf numFmtId="14" fontId="5" fillId="34" borderId="15" xfId="0" applyNumberFormat="1" applyFont="1" applyFill="1" applyBorder="1" applyAlignment="1" applyProtection="1">
      <alignment horizontal="left"/>
      <protection locked="0"/>
    </xf>
    <xf numFmtId="2" fontId="5" fillId="34" borderId="16" xfId="0" applyNumberFormat="1" applyFont="1" applyFill="1" applyBorder="1" applyAlignment="1" applyProtection="1">
      <alignment horizontal="right"/>
      <protection/>
    </xf>
    <xf numFmtId="2" fontId="5" fillId="34" borderId="17" xfId="0" applyNumberFormat="1" applyFont="1" applyFill="1" applyBorder="1" applyAlignment="1" applyProtection="1">
      <alignment horizontal="right"/>
      <protection/>
    </xf>
    <xf numFmtId="2" fontId="5" fillId="34" borderId="0" xfId="0" applyNumberFormat="1" applyFont="1" applyFill="1" applyBorder="1" applyAlignment="1" applyProtection="1">
      <alignment horizontal="right"/>
      <protection/>
    </xf>
    <xf numFmtId="2" fontId="5" fillId="34" borderId="18" xfId="0" applyNumberFormat="1" applyFont="1" applyFill="1" applyBorder="1" applyAlignment="1" applyProtection="1">
      <alignment horizontal="right"/>
      <protection/>
    </xf>
    <xf numFmtId="2" fontId="5" fillId="34" borderId="13" xfId="0" applyNumberFormat="1" applyFont="1" applyFill="1" applyBorder="1" applyAlignment="1" applyProtection="1">
      <alignment horizontal="right"/>
      <protection/>
    </xf>
    <xf numFmtId="2" fontId="5" fillId="34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22" xfId="0" applyFill="1" applyBorder="1" applyAlignment="1">
      <alignment/>
    </xf>
    <xf numFmtId="14" fontId="5" fillId="33" borderId="36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hidden="1"/>
    </xf>
    <xf numFmtId="0" fontId="8" fillId="33" borderId="2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 applyProtection="1">
      <alignment horizontal="center" vertical="center" wrapText="1"/>
      <protection hidden="1"/>
    </xf>
    <xf numFmtId="0" fontId="8" fillId="33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Border="1" applyAlignment="1" applyProtection="1">
      <alignment/>
      <protection/>
    </xf>
    <xf numFmtId="2" fontId="8" fillId="33" borderId="0" xfId="0" applyNumberFormat="1" applyFont="1" applyFill="1" applyAlignment="1" applyProtection="1">
      <alignment/>
      <protection hidden="1"/>
    </xf>
    <xf numFmtId="178" fontId="8" fillId="33" borderId="0" xfId="0" applyNumberFormat="1" applyFont="1" applyFill="1" applyAlignment="1" applyProtection="1">
      <alignment/>
      <protection hidden="1"/>
    </xf>
    <xf numFmtId="180" fontId="8" fillId="33" borderId="0" xfId="0" applyNumberFormat="1" applyFont="1" applyFill="1" applyAlignment="1" applyProtection="1">
      <alignment/>
      <protection hidden="1"/>
    </xf>
    <xf numFmtId="1" fontId="8" fillId="33" borderId="0" xfId="0" applyNumberFormat="1" applyFont="1" applyFill="1" applyAlignment="1" applyProtection="1">
      <alignment/>
      <protection hidden="1"/>
    </xf>
    <xf numFmtId="179" fontId="8" fillId="33" borderId="0" xfId="0" applyNumberFormat="1" applyFont="1" applyFill="1" applyAlignment="1" applyProtection="1">
      <alignment/>
      <protection hidden="1"/>
    </xf>
    <xf numFmtId="14" fontId="8" fillId="33" borderId="0" xfId="0" applyNumberFormat="1" applyFont="1" applyFill="1" applyAlignment="1" applyProtection="1">
      <alignment/>
      <protection hidden="1"/>
    </xf>
    <xf numFmtId="0" fontId="8" fillId="33" borderId="0" xfId="0" applyNumberFormat="1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35" borderId="10" xfId="0" applyFill="1" applyBorder="1" applyAlignment="1" applyProtection="1">
      <alignment/>
      <protection locked="0"/>
    </xf>
    <xf numFmtId="0" fontId="5" fillId="34" borderId="37" xfId="0" applyFont="1" applyFill="1" applyBorder="1" applyAlignment="1" applyProtection="1">
      <alignment/>
      <protection locked="0"/>
    </xf>
    <xf numFmtId="0" fontId="5" fillId="34" borderId="38" xfId="0" applyFont="1" applyFill="1" applyBorder="1" applyAlignment="1" applyProtection="1">
      <alignment/>
      <protection locked="0"/>
    </xf>
    <xf numFmtId="0" fontId="5" fillId="34" borderId="39" xfId="0" applyFont="1" applyFill="1" applyBorder="1" applyAlignment="1" applyProtection="1">
      <alignment/>
      <protection locked="0"/>
    </xf>
    <xf numFmtId="14" fontId="5" fillId="34" borderId="37" xfId="0" applyNumberFormat="1" applyFont="1" applyFill="1" applyBorder="1" applyAlignment="1" applyProtection="1">
      <alignment horizontal="left"/>
      <protection locked="0"/>
    </xf>
    <xf numFmtId="14" fontId="5" fillId="34" borderId="39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 centile chart</a:t>
            </a:r>
          </a:p>
        </c:rich>
      </c:tx>
      <c:layout>
        <c:manualLayout>
          <c:xMode val="factor"/>
          <c:yMode val="factor"/>
          <c:x val="0.004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0875"/>
          <c:w val="0.9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'Patient Record'!$AK$14</c:f>
              <c:strCache>
                <c:ptCount val="1"/>
                <c:pt idx="0">
                  <c:v>Centile 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Record'!$AK$15:$AK$35</c:f>
              <c:numCache>
                <c:ptCount val="21"/>
                <c:pt idx="0">
                  <c:v>42.90306563189721</c:v>
                </c:pt>
                <c:pt idx="1">
                  <c:v>42.95442192549701</c:v>
                </c:pt>
                <c:pt idx="2">
                  <c:v>43.00484901684658</c:v>
                </c:pt>
                <c:pt idx="3">
                  <c:v>43.054346905945906</c:v>
                </c:pt>
                <c:pt idx="4">
                  <c:v>43.1028914503649</c:v>
                </c:pt>
                <c:pt idx="5">
                  <c:v>43.14954004117217</c:v>
                </c:pt>
                <c:pt idx="6">
                  <c:v>43.196003134851935</c:v>
                </c:pt>
                <c:pt idx="7">
                  <c:v>43.24135535237326</c:v>
                </c:pt>
                <c:pt idx="8">
                  <c:v>43.28429495656065</c:v>
                </c:pt>
                <c:pt idx="9">
                  <c:v>43.329858516219744</c:v>
                </c:pt>
                <c:pt idx="10">
                  <c:v>43.37295920521166</c:v>
                </c:pt>
                <c:pt idx="11">
                  <c:v>43.41409419765856</c:v>
                </c:pt>
                <c:pt idx="12">
                  <c:v>43.45477487639434</c:v>
                </c:pt>
                <c:pt idx="13">
                  <c:v>43.494672729494056</c:v>
                </c:pt>
                <c:pt idx="14">
                  <c:v>43.534092348033084</c:v>
                </c:pt>
                <c:pt idx="15">
                  <c:v>43.57260063359592</c:v>
                </c:pt>
                <c:pt idx="16">
                  <c:v>43.610018893442124</c:v>
                </c:pt>
                <c:pt idx="17">
                  <c:v>43.64673461643543</c:v>
                </c:pt>
                <c:pt idx="18">
                  <c:v>43.68172988781317</c:v>
                </c:pt>
                <c:pt idx="19">
                  <c:v>43.71664352550176</c:v>
                </c:pt>
                <c:pt idx="20">
                  <c:v>43.750809577472126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'Patient Record'!$AL$14</c:f>
              <c:strCache>
                <c:ptCount val="1"/>
                <c:pt idx="0">
                  <c:v>Centile 25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Record'!$AL$15:$AL$65536</c:f>
              <c:numCache>
                <c:ptCount val="21"/>
                <c:pt idx="0">
                  <c:v>50.389369787592244</c:v>
                </c:pt>
                <c:pt idx="1">
                  <c:v>50.45462699713265</c:v>
                </c:pt>
                <c:pt idx="2">
                  <c:v>50.518651862681146</c:v>
                </c:pt>
                <c:pt idx="3">
                  <c:v>50.581443617540536</c:v>
                </c:pt>
                <c:pt idx="4">
                  <c:v>50.642971242374905</c:v>
                </c:pt>
                <c:pt idx="5">
                  <c:v>50.701975611022384</c:v>
                </c:pt>
                <c:pt idx="6">
                  <c:v>50.76073353249414</c:v>
                </c:pt>
                <c:pt idx="7">
                  <c:v>50.817977691094846</c:v>
                </c:pt>
                <c:pt idx="8">
                  <c:v>50.87223098428688</c:v>
                </c:pt>
                <c:pt idx="9">
                  <c:v>50.9297509425264</c:v>
                </c:pt>
                <c:pt idx="10">
                  <c:v>50.984216920014894</c:v>
                </c:pt>
                <c:pt idx="11">
                  <c:v>51.03609795895799</c:v>
                </c:pt>
                <c:pt idx="12">
                  <c:v>51.08738539702322</c:v>
                </c:pt>
                <c:pt idx="13">
                  <c:v>51.13753060712661</c:v>
                </c:pt>
                <c:pt idx="14">
                  <c:v>51.186979598632526</c:v>
                </c:pt>
                <c:pt idx="15">
                  <c:v>51.235292349674864</c:v>
                </c:pt>
                <c:pt idx="16">
                  <c:v>51.282244790861526</c:v>
                </c:pt>
                <c:pt idx="17">
                  <c:v>51.32832132640418</c:v>
                </c:pt>
                <c:pt idx="18">
                  <c:v>51.3722465185173</c:v>
                </c:pt>
                <c:pt idx="19">
                  <c:v>51.41605250396862</c:v>
                </c:pt>
                <c:pt idx="20">
                  <c:v>51.45873761028638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'Patient Record'!$AM$14</c:f>
              <c:strCache>
                <c:ptCount val="1"/>
                <c:pt idx="0">
                  <c:v>Centile 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Record'!$AM$15:$AM$65536</c:f>
              <c:numCache>
                <c:ptCount val="21"/>
                <c:pt idx="0">
                  <c:v>55.43845768288761</c:v>
                </c:pt>
                <c:pt idx="1">
                  <c:v>55.5048192276292</c:v>
                </c:pt>
                <c:pt idx="2">
                  <c:v>55.569980076362945</c:v>
                </c:pt>
                <c:pt idx="3">
                  <c:v>55.63394022908884</c:v>
                </c:pt>
                <c:pt idx="4">
                  <c:v>55.696668489456016</c:v>
                </c:pt>
                <c:pt idx="5">
                  <c:v>55.75694683761938</c:v>
                </c:pt>
                <c:pt idx="6">
                  <c:v>55.81698549021549</c:v>
                </c:pt>
                <c:pt idx="7">
                  <c:v>55.87558869152174</c:v>
                </c:pt>
                <c:pt idx="8">
                  <c:v>55.9310743635734</c:v>
                </c:pt>
                <c:pt idx="9">
                  <c:v>55.989950656836804</c:v>
                </c:pt>
                <c:pt idx="10">
                  <c:v>56.04564447935481</c:v>
                </c:pt>
                <c:pt idx="11">
                  <c:v>56.0987982692872</c:v>
                </c:pt>
                <c:pt idx="12">
                  <c:v>56.151365004400134</c:v>
                </c:pt>
                <c:pt idx="13">
                  <c:v>56.20292018835096</c:v>
                </c:pt>
                <c:pt idx="14">
                  <c:v>56.25385740745324</c:v>
                </c:pt>
                <c:pt idx="15">
                  <c:v>56.30361702085552</c:v>
                </c:pt>
                <c:pt idx="16">
                  <c:v>56.35196812547935</c:v>
                </c:pt>
                <c:pt idx="17">
                  <c:v>56.39941142645288</c:v>
                </c:pt>
                <c:pt idx="18">
                  <c:v>56.44463159528701</c:v>
                </c:pt>
                <c:pt idx="19">
                  <c:v>56.48974627874952</c:v>
                </c:pt>
                <c:pt idx="20">
                  <c:v>56.53389494734588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'Patient Record'!$AN$14</c:f>
              <c:strCache>
                <c:ptCount val="1"/>
                <c:pt idx="0">
                  <c:v>Centile 75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Record'!$AN$15:$AN$35</c:f>
              <c:numCache>
                <c:ptCount val="21"/>
                <c:pt idx="0">
                  <c:v>61.26608876079924</c:v>
                </c:pt>
                <c:pt idx="1">
                  <c:v>61.33482546563626</c:v>
                </c:pt>
                <c:pt idx="2">
                  <c:v>61.40242228970872</c:v>
                </c:pt>
                <c:pt idx="3">
                  <c:v>61.46888034786203</c:v>
                </c:pt>
                <c:pt idx="4">
                  <c:v>61.53406755358782</c:v>
                </c:pt>
                <c:pt idx="5">
                  <c:v>61.5967406282076</c:v>
                </c:pt>
                <c:pt idx="6">
                  <c:v>61.6591894204045</c:v>
                </c:pt>
                <c:pt idx="7">
                  <c:v>61.72034760027184</c:v>
                </c:pt>
                <c:pt idx="8">
                  <c:v>61.7782695273984</c:v>
                </c:pt>
                <c:pt idx="9">
                  <c:v>61.83969214294617</c:v>
                </c:pt>
                <c:pt idx="10">
                  <c:v>61.89781212999997</c:v>
                </c:pt>
                <c:pt idx="11">
                  <c:v>61.95347688434356</c:v>
                </c:pt>
                <c:pt idx="12">
                  <c:v>62.00856892239247</c:v>
                </c:pt>
                <c:pt idx="13">
                  <c:v>62.062678018783174</c:v>
                </c:pt>
                <c:pt idx="14">
                  <c:v>62.11618463686072</c:v>
                </c:pt>
                <c:pt idx="15">
                  <c:v>62.16847757783281</c:v>
                </c:pt>
                <c:pt idx="16">
                  <c:v>62.21932055548173</c:v>
                </c:pt>
                <c:pt idx="17">
                  <c:v>62.26922303056797</c:v>
                </c:pt>
                <c:pt idx="18">
                  <c:v>62.316830722135826</c:v>
                </c:pt>
                <c:pt idx="19">
                  <c:v>62.364354724673014</c:v>
                </c:pt>
                <c:pt idx="20">
                  <c:v>62.41115141745279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'Patient Record'!$AO$14</c:f>
              <c:strCache>
                <c:ptCount val="1"/>
                <c:pt idx="0">
                  <c:v>Centile 97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Record'!$AO$15:$AO$35</c:f>
              <c:numCache>
                <c:ptCount val="21"/>
                <c:pt idx="0">
                  <c:v>74.18243022881704</c:v>
                </c:pt>
                <c:pt idx="1">
                  <c:v>74.26118330200147</c:v>
                </c:pt>
                <c:pt idx="2">
                  <c:v>74.33902365723851</c:v>
                </c:pt>
                <c:pt idx="3">
                  <c:v>74.4159560916034</c:v>
                </c:pt>
                <c:pt idx="4">
                  <c:v>74.4912222000608</c:v>
                </c:pt>
                <c:pt idx="5">
                  <c:v>74.56321894815763</c:v>
                </c:pt>
                <c:pt idx="6">
                  <c:v>74.63505822349767</c:v>
                </c:pt>
                <c:pt idx="7">
                  <c:v>74.70613508731624</c:v>
                </c:pt>
                <c:pt idx="8">
                  <c:v>74.77381590190089</c:v>
                </c:pt>
                <c:pt idx="9">
                  <c:v>74.84512746943034</c:v>
                </c:pt>
                <c:pt idx="10">
                  <c:v>74.91297602430302</c:v>
                </c:pt>
                <c:pt idx="11">
                  <c:v>74.97867436771406</c:v>
                </c:pt>
                <c:pt idx="12">
                  <c:v>75.04385984047265</c:v>
                </c:pt>
                <c:pt idx="13">
                  <c:v>75.10762021326052</c:v>
                </c:pt>
                <c:pt idx="14">
                  <c:v>75.17050363383966</c:v>
                </c:pt>
                <c:pt idx="15">
                  <c:v>75.23213921789272</c:v>
                </c:pt>
                <c:pt idx="16">
                  <c:v>75.29228794760074</c:v>
                </c:pt>
                <c:pt idx="17">
                  <c:v>75.3514402518997</c:v>
                </c:pt>
                <c:pt idx="18">
                  <c:v>75.40817828032718</c:v>
                </c:pt>
                <c:pt idx="19">
                  <c:v>75.46490716962118</c:v>
                </c:pt>
                <c:pt idx="20">
                  <c:v>75.52166713293198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'Patient Record'!$E$14</c:f>
              <c:strCache>
                <c:ptCount val="1"/>
                <c:pt idx="0">
                  <c:v>Weight (kg)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Record'!$E$15:$E$34</c:f>
              <c:numCache>
                <c:ptCount val="20"/>
                <c:pt idx="0">
                  <c:v>48.3</c:v>
                </c:pt>
              </c:numCache>
            </c:numRef>
          </c:val>
          <c:smooth val="0"/>
        </c:ser>
        <c:marker val="1"/>
        <c:axId val="15231183"/>
        <c:axId val="2862920"/>
      </c:lineChart>
      <c:dateAx>
        <c:axId val="15231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9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62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(kg)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31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39125"/>
          <c:w val="0.11"/>
          <c:h val="0.2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Weight against W4H ratios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25"/>
          <c:w val="0.839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'Patient Record'!$AG$14</c:f>
              <c:strCache>
                <c:ptCount val="1"/>
                <c:pt idx="0">
                  <c:v>80% W4H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Record'!$AG$15:$AG$35</c:f>
              <c:numCache>
                <c:ptCount val="21"/>
                <c:pt idx="0">
                  <c:v>43.386900168648964</c:v>
                </c:pt>
                <c:pt idx="1">
                  <c:v>43.42321856288299</c:v>
                </c:pt>
                <c:pt idx="2">
                  <c:v>43.45953695711701</c:v>
                </c:pt>
                <c:pt idx="3">
                  <c:v>43.49585535135103</c:v>
                </c:pt>
                <c:pt idx="4">
                  <c:v>43.531704566218835</c:v>
                </c:pt>
                <c:pt idx="5">
                  <c:v>43.56662070584923</c:v>
                </c:pt>
                <c:pt idx="6">
                  <c:v>43.6015970397625</c:v>
                </c:pt>
                <c:pt idx="7">
                  <c:v>43.63693385577399</c:v>
                </c:pt>
                <c:pt idx="8">
                  <c:v>43.67121886689956</c:v>
                </c:pt>
                <c:pt idx="9">
                  <c:v>43.7066478198026</c:v>
                </c:pt>
                <c:pt idx="10">
                  <c:v>43.74100305759153</c:v>
                </c:pt>
                <c:pt idx="11">
                  <c:v>43.77502608519737</c:v>
                </c:pt>
                <c:pt idx="12">
                  <c:v>43.80897233206024</c:v>
                </c:pt>
                <c:pt idx="13">
                  <c:v>43.843172467343884</c:v>
                </c:pt>
                <c:pt idx="14">
                  <c:v>43.87752770513283</c:v>
                </c:pt>
                <c:pt idx="15">
                  <c:v>43.910989005611945</c:v>
                </c:pt>
                <c:pt idx="16">
                  <c:v>43.9433810869558</c:v>
                </c:pt>
                <c:pt idx="17">
                  <c:v>43.97566135915324</c:v>
                </c:pt>
                <c:pt idx="18">
                  <c:v>44.00766782048109</c:v>
                </c:pt>
                <c:pt idx="19">
                  <c:v>44.039712244722324</c:v>
                </c:pt>
                <c:pt idx="20">
                  <c:v>44.07210432606618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'Patient Record'!$AH$14</c:f>
              <c:strCache>
                <c:ptCount val="1"/>
                <c:pt idx="0">
                  <c:v>90% W4H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Record'!$AH$15:$AH$35</c:f>
              <c:numCache>
                <c:ptCount val="21"/>
                <c:pt idx="0">
                  <c:v>48.810262689730095</c:v>
                </c:pt>
                <c:pt idx="1">
                  <c:v>48.85112088324337</c:v>
                </c:pt>
                <c:pt idx="2">
                  <c:v>48.891979076756634</c:v>
                </c:pt>
                <c:pt idx="3">
                  <c:v>48.932837270269914</c:v>
                </c:pt>
                <c:pt idx="4">
                  <c:v>48.973167636996195</c:v>
                </c:pt>
                <c:pt idx="5">
                  <c:v>49.01244829408038</c:v>
                </c:pt>
                <c:pt idx="6">
                  <c:v>49.051796669732816</c:v>
                </c:pt>
                <c:pt idx="7">
                  <c:v>49.091550587745736</c:v>
                </c:pt>
                <c:pt idx="8">
                  <c:v>49.130121225262</c:v>
                </c:pt>
                <c:pt idx="9">
                  <c:v>49.16997879727792</c:v>
                </c:pt>
                <c:pt idx="10">
                  <c:v>49.20862843979048</c:v>
                </c:pt>
                <c:pt idx="11">
                  <c:v>49.24690434584704</c:v>
                </c:pt>
                <c:pt idx="12">
                  <c:v>49.285093873567774</c:v>
                </c:pt>
                <c:pt idx="13">
                  <c:v>49.32356902576187</c:v>
                </c:pt>
                <c:pt idx="14">
                  <c:v>49.36221866827443</c:v>
                </c:pt>
                <c:pt idx="15">
                  <c:v>49.399862631313454</c:v>
                </c:pt>
                <c:pt idx="16">
                  <c:v>49.43630372282527</c:v>
                </c:pt>
                <c:pt idx="17">
                  <c:v>49.472619029047394</c:v>
                </c:pt>
                <c:pt idx="18">
                  <c:v>49.50862629804123</c:v>
                </c:pt>
                <c:pt idx="19">
                  <c:v>49.54467627531261</c:v>
                </c:pt>
                <c:pt idx="20">
                  <c:v>49.58111736682445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'Patient Record'!$AI$14</c:f>
              <c:strCache>
                <c:ptCount val="1"/>
                <c:pt idx="0">
                  <c:v>100% W4H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Record'!$AI$15:$AI$35</c:f>
              <c:numCache>
                <c:ptCount val="21"/>
                <c:pt idx="0">
                  <c:v>54.23362521081121</c:v>
                </c:pt>
                <c:pt idx="1">
                  <c:v>54.279023203603735</c:v>
                </c:pt>
                <c:pt idx="2">
                  <c:v>54.32442119639626</c:v>
                </c:pt>
                <c:pt idx="3">
                  <c:v>54.3698191891888</c:v>
                </c:pt>
                <c:pt idx="4">
                  <c:v>54.414630707773554</c:v>
                </c:pt>
                <c:pt idx="5">
                  <c:v>54.45827588231154</c:v>
                </c:pt>
                <c:pt idx="6">
                  <c:v>54.50199629970313</c:v>
                </c:pt>
                <c:pt idx="7">
                  <c:v>54.54616731971748</c:v>
                </c:pt>
                <c:pt idx="8">
                  <c:v>54.589023583624446</c:v>
                </c:pt>
                <c:pt idx="9">
                  <c:v>54.63330977475324</c:v>
                </c:pt>
                <c:pt idx="10">
                  <c:v>54.676253821989405</c:v>
                </c:pt>
                <c:pt idx="11">
                  <c:v>54.71878260649672</c:v>
                </c:pt>
                <c:pt idx="12">
                  <c:v>54.76121541507531</c:v>
                </c:pt>
                <c:pt idx="13">
                  <c:v>54.803965584179856</c:v>
                </c:pt>
                <c:pt idx="14">
                  <c:v>54.846909631416025</c:v>
                </c:pt>
                <c:pt idx="15">
                  <c:v>54.88873625701493</c:v>
                </c:pt>
                <c:pt idx="16">
                  <c:v>54.929226358694756</c:v>
                </c:pt>
                <c:pt idx="17">
                  <c:v>54.969576698941545</c:v>
                </c:pt>
                <c:pt idx="18">
                  <c:v>55.009584775601375</c:v>
                </c:pt>
                <c:pt idx="19">
                  <c:v>55.0496403059029</c:v>
                </c:pt>
                <c:pt idx="20">
                  <c:v>55.09013040758272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'Patient Record'!$E$14</c:f>
              <c:strCache>
                <c:ptCount val="1"/>
                <c:pt idx="0">
                  <c:v>Weight (kg)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'Patient Record'!$AD$15:$AD$35</c:f>
              <c:strCache>
                <c:ptCount val="21"/>
                <c:pt idx="0">
                  <c:v>44874</c:v>
                </c:pt>
                <c:pt idx="1">
                  <c:v>44888</c:v>
                </c:pt>
                <c:pt idx="2">
                  <c:v>44902</c:v>
                </c:pt>
                <c:pt idx="3">
                  <c:v>44916</c:v>
                </c:pt>
                <c:pt idx="4">
                  <c:v>44930</c:v>
                </c:pt>
                <c:pt idx="5">
                  <c:v>44944</c:v>
                </c:pt>
                <c:pt idx="6">
                  <c:v>44958</c:v>
                </c:pt>
                <c:pt idx="7">
                  <c:v>44972</c:v>
                </c:pt>
                <c:pt idx="8">
                  <c:v>44986</c:v>
                </c:pt>
                <c:pt idx="9">
                  <c:v>45000</c:v>
                </c:pt>
                <c:pt idx="10">
                  <c:v>45014</c:v>
                </c:pt>
                <c:pt idx="11">
                  <c:v>45028</c:v>
                </c:pt>
                <c:pt idx="12">
                  <c:v>45042</c:v>
                </c:pt>
                <c:pt idx="13">
                  <c:v>45056</c:v>
                </c:pt>
                <c:pt idx="14">
                  <c:v>45070</c:v>
                </c:pt>
                <c:pt idx="15">
                  <c:v>45084</c:v>
                </c:pt>
                <c:pt idx="16">
                  <c:v>45098</c:v>
                </c:pt>
                <c:pt idx="17">
                  <c:v>45112</c:v>
                </c:pt>
                <c:pt idx="18">
                  <c:v>45126</c:v>
                </c:pt>
                <c:pt idx="19">
                  <c:v>45140</c:v>
                </c:pt>
                <c:pt idx="20">
                  <c:v>45154</c:v>
                </c:pt>
              </c:strCache>
            </c:strRef>
          </c:cat>
          <c:val>
            <c:numRef>
              <c:f>'Patient Record'!$E$15:$E$34</c:f>
              <c:numCache>
                <c:ptCount val="20"/>
                <c:pt idx="0">
                  <c:v>48.3</c:v>
                </c:pt>
              </c:numCache>
            </c:numRef>
          </c:val>
          <c:smooth val="0"/>
        </c:ser>
        <c:marker val="1"/>
        <c:axId val="25766281"/>
        <c:axId val="30569938"/>
      </c:lineChart>
      <c:dateAx>
        <c:axId val="2576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9938"/>
        <c:crosses val="autoZero"/>
        <c:auto val="0"/>
        <c:baseTimeUnit val="days"/>
        <c:majorUnit val="30"/>
        <c:majorTimeUnit val="days"/>
        <c:minorUnit val="15"/>
        <c:minorTimeUnit val="days"/>
        <c:noMultiLvlLbl val="0"/>
      </c:dateAx>
      <c:valAx>
        <c:axId val="30569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(kg)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6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75"/>
          <c:y val="0.3955"/>
          <c:w val="0.11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7</xdr:col>
      <xdr:colOff>600075</xdr:colOff>
      <xdr:row>6</xdr:row>
      <xdr:rowOff>95250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33432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38100</xdr:rowOff>
    </xdr:from>
    <xdr:to>
      <xdr:col>9</xdr:col>
      <xdr:colOff>28575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33432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66675</xdr:rowOff>
    </xdr:from>
    <xdr:to>
      <xdr:col>7</xdr:col>
      <xdr:colOff>171450</xdr:colOff>
      <xdr:row>6</xdr:row>
      <xdr:rowOff>390525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04875"/>
          <a:ext cx="33432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showGridLines="0" showRowColHeaders="0" tabSelected="1" defaultGridColor="0" zoomScalePageLayoutView="0" colorId="22" workbookViewId="0" topLeftCell="A4">
      <selection activeCell="V22" sqref="V22"/>
    </sheetView>
  </sheetViews>
  <sheetFormatPr defaultColWidth="0" defaultRowHeight="12.75" zeroHeight="1"/>
  <cols>
    <col min="1" max="2" width="2.7109375" style="8" customWidth="1"/>
    <col min="3" max="3" width="3.28125" style="11" customWidth="1"/>
    <col min="4" max="4" width="11.57421875" style="17" customWidth="1"/>
    <col min="5" max="5" width="8.140625" style="17" customWidth="1"/>
    <col min="6" max="6" width="10.28125" style="17" customWidth="1"/>
    <col min="7" max="7" width="8.8515625" style="17" customWidth="1"/>
    <col min="8" max="8" width="10.00390625" style="17" customWidth="1"/>
    <col min="9" max="9" width="10.140625" style="17" customWidth="1"/>
    <col min="10" max="10" width="9.421875" style="17" customWidth="1"/>
    <col min="11" max="11" width="9.8515625" style="17" customWidth="1"/>
    <col min="12" max="12" width="2.421875" style="71" customWidth="1"/>
    <col min="13" max="13" width="0.85546875" style="92" customWidth="1"/>
    <col min="14" max="35" width="0.85546875" style="72" customWidth="1"/>
    <col min="36" max="36" width="0.85546875" style="71" customWidth="1"/>
    <col min="37" max="42" width="0.85546875" style="67" customWidth="1"/>
    <col min="43" max="43" width="6.00390625" style="67" customWidth="1"/>
    <col min="44" max="16384" width="0" style="67" hidden="1" customWidth="1"/>
  </cols>
  <sheetData>
    <row r="1" spans="3:43" ht="12.75" customHeight="1">
      <c r="C1" s="8"/>
      <c r="D1" s="19"/>
      <c r="E1" s="19"/>
      <c r="F1" s="19"/>
      <c r="G1" s="19"/>
      <c r="H1" s="19"/>
      <c r="I1" s="20"/>
      <c r="J1" s="19"/>
      <c r="K1" s="19"/>
      <c r="M1" s="72"/>
      <c r="AK1" s="71"/>
      <c r="AL1" s="71"/>
      <c r="AM1" s="71"/>
      <c r="AN1" s="71"/>
      <c r="AO1" s="71"/>
      <c r="AP1" s="71"/>
      <c r="AQ1" s="71"/>
    </row>
    <row r="2" spans="3:43" ht="12.75" hidden="1">
      <c r="C2" s="8"/>
      <c r="D2" s="8"/>
      <c r="E2" s="8"/>
      <c r="F2" s="8"/>
      <c r="G2" s="8"/>
      <c r="H2" s="8"/>
      <c r="I2" s="8"/>
      <c r="J2" s="8"/>
      <c r="K2" s="8"/>
      <c r="M2" s="71"/>
      <c r="N2" s="71"/>
      <c r="O2" s="71"/>
      <c r="AK2" s="71"/>
      <c r="AL2" s="71"/>
      <c r="AM2" s="71"/>
      <c r="AN2" s="71"/>
      <c r="AO2" s="71"/>
      <c r="AP2" s="71"/>
      <c r="AQ2" s="71"/>
    </row>
    <row r="3" spans="3:43" ht="26.25" customHeight="1">
      <c r="C3" s="57"/>
      <c r="D3" s="58"/>
      <c r="E3" s="58"/>
      <c r="F3" s="58"/>
      <c r="G3" s="58"/>
      <c r="H3" s="58"/>
      <c r="I3" s="58"/>
      <c r="J3" s="58"/>
      <c r="K3" s="59" t="s">
        <v>85</v>
      </c>
      <c r="L3" s="73"/>
      <c r="M3" s="73"/>
      <c r="N3" s="71"/>
      <c r="O3" s="71"/>
      <c r="AK3" s="71"/>
      <c r="AL3" s="71"/>
      <c r="AM3" s="71"/>
      <c r="AN3" s="71"/>
      <c r="AO3" s="71"/>
      <c r="AP3" s="71"/>
      <c r="AQ3" s="71"/>
    </row>
    <row r="4" spans="3:43" ht="12.75" customHeight="1">
      <c r="C4" s="60"/>
      <c r="D4" s="49"/>
      <c r="E4" s="49"/>
      <c r="F4" s="49"/>
      <c r="G4" s="49"/>
      <c r="H4" s="49"/>
      <c r="I4" s="49"/>
      <c r="J4" s="49"/>
      <c r="K4" s="61"/>
      <c r="L4" s="74"/>
      <c r="M4" s="74"/>
      <c r="N4" s="75"/>
      <c r="O4" s="71"/>
      <c r="AK4" s="71"/>
      <c r="AL4" s="71"/>
      <c r="AM4" s="71"/>
      <c r="AN4" s="71"/>
      <c r="AO4" s="71"/>
      <c r="AP4" s="71"/>
      <c r="AQ4" s="71"/>
    </row>
    <row r="5" spans="3:43" ht="12.75" customHeight="1">
      <c r="C5" s="62"/>
      <c r="D5" s="49"/>
      <c r="E5" s="49"/>
      <c r="F5" s="49"/>
      <c r="G5" s="49"/>
      <c r="H5" s="49"/>
      <c r="I5" s="49"/>
      <c r="J5" s="49"/>
      <c r="K5" s="61"/>
      <c r="L5" s="74"/>
      <c r="M5" s="74"/>
      <c r="N5" s="75"/>
      <c r="O5" s="71"/>
      <c r="AK5" s="71"/>
      <c r="AL5" s="71"/>
      <c r="AM5" s="71"/>
      <c r="AN5" s="71"/>
      <c r="AO5" s="71"/>
      <c r="AP5" s="71"/>
      <c r="AQ5" s="71"/>
    </row>
    <row r="6" spans="3:43" ht="12.75" customHeight="1">
      <c r="C6" s="62"/>
      <c r="D6" s="49"/>
      <c r="E6" s="49"/>
      <c r="F6" s="49"/>
      <c r="G6" s="49"/>
      <c r="H6" s="49"/>
      <c r="I6" s="49"/>
      <c r="J6" s="49"/>
      <c r="K6" s="61"/>
      <c r="L6" s="74"/>
      <c r="M6" s="74"/>
      <c r="N6" s="75"/>
      <c r="O6" s="71"/>
      <c r="AK6" s="71"/>
      <c r="AL6" s="71"/>
      <c r="AM6" s="71"/>
      <c r="AN6" s="71"/>
      <c r="AO6" s="71"/>
      <c r="AP6" s="71"/>
      <c r="AQ6" s="71"/>
    </row>
    <row r="7" spans="3:43" ht="18.75" customHeight="1">
      <c r="C7" s="63" t="str">
        <f>CHAR(169)&amp;" Early Onset Eating Disorders Research Team"</f>
        <v>© Early Onset Eating Disorders Research Team</v>
      </c>
      <c r="D7" s="64"/>
      <c r="E7" s="64"/>
      <c r="F7" s="64"/>
      <c r="G7" s="64"/>
      <c r="H7" s="64"/>
      <c r="I7" s="64"/>
      <c r="J7" s="64"/>
      <c r="K7" s="65"/>
      <c r="L7" s="76"/>
      <c r="M7" s="76"/>
      <c r="N7" s="77"/>
      <c r="O7" s="71"/>
      <c r="AK7" s="71"/>
      <c r="AL7" s="71"/>
      <c r="AM7" s="71"/>
      <c r="AN7" s="71"/>
      <c r="AO7" s="71"/>
      <c r="AP7" s="71"/>
      <c r="AQ7" s="71"/>
    </row>
    <row r="8" spans="3:43" ht="12.75">
      <c r="C8" s="8"/>
      <c r="D8" s="9"/>
      <c r="E8" s="19"/>
      <c r="F8" s="19"/>
      <c r="G8" s="19"/>
      <c r="H8" s="19"/>
      <c r="I8" s="20"/>
      <c r="J8" s="19"/>
      <c r="K8" s="19"/>
      <c r="M8" s="72"/>
      <c r="AK8" s="71" t="s">
        <v>84</v>
      </c>
      <c r="AL8" s="71"/>
      <c r="AM8" s="71"/>
      <c r="AN8" s="71"/>
      <c r="AO8" s="71"/>
      <c r="AP8" s="71"/>
      <c r="AQ8" s="71"/>
    </row>
    <row r="9" spans="3:43" ht="12.75">
      <c r="C9" s="8"/>
      <c r="D9" s="24" t="s">
        <v>0</v>
      </c>
      <c r="E9" s="94" t="s">
        <v>88</v>
      </c>
      <c r="F9" s="95"/>
      <c r="G9" s="96"/>
      <c r="H9" s="21"/>
      <c r="I9" s="20"/>
      <c r="J9" s="29"/>
      <c r="K9" s="19"/>
      <c r="M9" s="72"/>
      <c r="AK9" s="71"/>
      <c r="AL9" s="71"/>
      <c r="AM9" s="71"/>
      <c r="AN9" s="71"/>
      <c r="AO9" s="71"/>
      <c r="AP9" s="71"/>
      <c r="AQ9" s="71"/>
    </row>
    <row r="10" spans="3:43" ht="12.75">
      <c r="C10" s="8"/>
      <c r="D10" s="22"/>
      <c r="E10" s="16"/>
      <c r="F10" s="16"/>
      <c r="G10" s="19"/>
      <c r="H10" s="19"/>
      <c r="I10" s="20"/>
      <c r="J10" s="19"/>
      <c r="K10" s="16"/>
      <c r="L10" s="78"/>
      <c r="M10" s="72"/>
      <c r="AK10" s="71">
        <f>NORMSINV(UserCentile1/100)</f>
        <v>-1.8807936081512509</v>
      </c>
      <c r="AL10" s="71">
        <f>NORMSINV(UserCentile2/100)</f>
        <v>-0.6744897501960819</v>
      </c>
      <c r="AM10" s="71">
        <f>NORMSINV(UserCentile3/100)</f>
        <v>0</v>
      </c>
      <c r="AN10" s="71">
        <f>NORMSINV(UserCentile4/100)</f>
        <v>0.6744897501960819</v>
      </c>
      <c r="AO10" s="71">
        <f>NORMSINV(UserCentile5/100)</f>
        <v>1.8807936081512504</v>
      </c>
      <c r="AP10" s="71"/>
      <c r="AQ10" s="71"/>
    </row>
    <row r="11" spans="3:43" ht="12.75">
      <c r="C11" s="8"/>
      <c r="D11" s="24" t="s">
        <v>1</v>
      </c>
      <c r="E11" s="97">
        <v>39051</v>
      </c>
      <c r="F11" s="98"/>
      <c r="G11" s="19"/>
      <c r="H11" s="19"/>
      <c r="I11" s="20"/>
      <c r="J11" s="10" t="s">
        <v>27</v>
      </c>
      <c r="K11" s="32" t="s">
        <v>87</v>
      </c>
      <c r="L11" s="79"/>
      <c r="M11" s="72"/>
      <c r="AK11" s="71"/>
      <c r="AL11" s="71"/>
      <c r="AM11" s="71"/>
      <c r="AN11" s="71"/>
      <c r="AO11" s="71"/>
      <c r="AP11" s="71"/>
      <c r="AQ11" s="71"/>
    </row>
    <row r="12" spans="3:43" ht="12.75">
      <c r="C12" s="8"/>
      <c r="D12" s="19"/>
      <c r="E12" s="19"/>
      <c r="F12" s="19"/>
      <c r="G12" s="19"/>
      <c r="H12" s="19"/>
      <c r="I12" s="20"/>
      <c r="J12" s="19"/>
      <c r="K12" s="19"/>
      <c r="M12" s="72"/>
      <c r="AK12" s="71"/>
      <c r="AL12" s="71"/>
      <c r="AM12" s="71"/>
      <c r="AN12" s="71"/>
      <c r="AO12" s="71"/>
      <c r="AP12" s="71"/>
      <c r="AQ12" s="71"/>
    </row>
    <row r="13" spans="1:43" s="68" customFormat="1" ht="31.5" customHeight="1">
      <c r="A13" s="22"/>
      <c r="B13" s="22"/>
      <c r="C13" s="13"/>
      <c r="D13" s="36" t="s">
        <v>2</v>
      </c>
      <c r="E13" s="37" t="s">
        <v>3</v>
      </c>
      <c r="F13" s="37" t="s">
        <v>4</v>
      </c>
      <c r="G13" s="37" t="s">
        <v>5</v>
      </c>
      <c r="H13" s="37" t="s">
        <v>65</v>
      </c>
      <c r="I13" s="37" t="s">
        <v>66</v>
      </c>
      <c r="J13" s="37" t="s">
        <v>67</v>
      </c>
      <c r="K13" s="37" t="s">
        <v>68</v>
      </c>
      <c r="L13" s="80"/>
      <c r="M13" s="81"/>
      <c r="N13" s="81" t="s">
        <v>28</v>
      </c>
      <c r="O13" s="81" t="s">
        <v>29</v>
      </c>
      <c r="P13" s="81" t="s">
        <v>30</v>
      </c>
      <c r="Q13" s="81" t="s">
        <v>16</v>
      </c>
      <c r="R13" s="81" t="s">
        <v>26</v>
      </c>
      <c r="S13" s="81" t="s">
        <v>7</v>
      </c>
      <c r="T13" s="81" t="s">
        <v>8</v>
      </c>
      <c r="U13" s="81" t="s">
        <v>9</v>
      </c>
      <c r="V13" s="81" t="s">
        <v>10</v>
      </c>
      <c r="W13" s="81" t="s">
        <v>11</v>
      </c>
      <c r="X13" s="81" t="s">
        <v>12</v>
      </c>
      <c r="Y13" s="81" t="s">
        <v>13</v>
      </c>
      <c r="Z13" s="81" t="s">
        <v>14</v>
      </c>
      <c r="AA13" s="81" t="s">
        <v>15</v>
      </c>
      <c r="AB13" s="81"/>
      <c r="AC13" s="81"/>
      <c r="AD13" s="81" t="s">
        <v>2</v>
      </c>
      <c r="AE13" s="82" t="s">
        <v>82</v>
      </c>
      <c r="AF13" s="81"/>
      <c r="AG13" s="81"/>
      <c r="AH13" s="81"/>
      <c r="AI13" s="81"/>
      <c r="AJ13" s="80"/>
      <c r="AK13" s="83" t="s">
        <v>83</v>
      </c>
      <c r="AL13" s="80"/>
      <c r="AM13" s="80"/>
      <c r="AN13" s="80"/>
      <c r="AO13" s="80"/>
      <c r="AP13" s="80"/>
      <c r="AQ13" s="80"/>
    </row>
    <row r="14" spans="1:43" s="68" customFormat="1" ht="15.75" customHeight="1">
      <c r="A14" s="22"/>
      <c r="B14" s="22"/>
      <c r="C14" s="14"/>
      <c r="D14" s="16"/>
      <c r="E14" s="25" t="s">
        <v>3</v>
      </c>
      <c r="F14" s="18"/>
      <c r="G14" s="18"/>
      <c r="H14" s="18"/>
      <c r="I14" s="18"/>
      <c r="J14" s="18"/>
      <c r="K14" s="18"/>
      <c r="L14" s="80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 t="s">
        <v>33</v>
      </c>
      <c r="AE14" s="81" t="s">
        <v>31</v>
      </c>
      <c r="AF14" s="81" t="s">
        <v>32</v>
      </c>
      <c r="AG14" s="81" t="str">
        <f>UserRef1&amp;"% W4H"</f>
        <v>80% W4H</v>
      </c>
      <c r="AH14" s="81" t="str">
        <f>UserRef2&amp;"% W4H"</f>
        <v>90% W4H</v>
      </c>
      <c r="AI14" s="81" t="str">
        <f>UserRef3&amp;"% W4H"</f>
        <v>100% W4H</v>
      </c>
      <c r="AJ14" s="80"/>
      <c r="AK14" s="80" t="str">
        <f>"Centile "&amp;UserCentile1</f>
        <v>Centile 3</v>
      </c>
      <c r="AL14" s="80" t="str">
        <f>"Centile "&amp;UserCentile2</f>
        <v>Centile 25</v>
      </c>
      <c r="AM14" s="80" t="str">
        <f>"Centile "&amp;UserCentile3</f>
        <v>Centile 50</v>
      </c>
      <c r="AN14" s="80" t="str">
        <f>"Centile "&amp;UserCentile4</f>
        <v>Centile 75</v>
      </c>
      <c r="AO14" s="80" t="str">
        <f>"Centile "&amp;UserCentile5</f>
        <v>Centile 97</v>
      </c>
      <c r="AP14" s="80"/>
      <c r="AQ14" s="80"/>
    </row>
    <row r="15" spans="1:43" ht="12.75">
      <c r="A15" s="22"/>
      <c r="B15" s="22"/>
      <c r="C15" s="15"/>
      <c r="D15" s="38">
        <v>44874</v>
      </c>
      <c r="E15" s="33">
        <v>48.3</v>
      </c>
      <c r="F15" s="33">
        <v>163</v>
      </c>
      <c r="G15" s="40">
        <f aca="true" t="shared" si="0" ref="G15:G25">IF(AND(D15&lt;&gt;"",E15&lt;&gt;"",F15&lt;&gt;""),E15/(F15*F15)*10000,"")</f>
        <v>18.179080883736685</v>
      </c>
      <c r="H15" s="40">
        <f>IF(N15,100*NORMSDIST((POWER((E15/W15),V15)-1)/(V15*X15)),"")</f>
        <v>16.27116376624807</v>
      </c>
      <c r="I15" s="40">
        <f>IF(N15,100*NORMSDIST(((F15/T15)-1)/U15),"")</f>
        <v>48.74178665509786</v>
      </c>
      <c r="J15" s="40">
        <f>IF(N15,100*NORMSDIST((POWER(G15/Z15,Y15)-1)/(Y15*AA15)),"")</f>
        <v>16.461168424628532</v>
      </c>
      <c r="K15" s="41">
        <f>IF(N15,(E15/(F15*F15)*1000000/Z15),"")</f>
        <v>89.05913962463941</v>
      </c>
      <c r="L15" s="84"/>
      <c r="M15" s="72"/>
      <c r="N15" s="72" t="str">
        <f>IF(AND(D15&lt;&gt;"",E15&lt;&gt;"",F15&lt;&gt;""),"TRUE","FALSE")</f>
        <v>TRUE</v>
      </c>
      <c r="O15" s="85">
        <f>(D15-DateofBirth)/365.25</f>
        <v>15.942505133470226</v>
      </c>
      <c r="P15" s="85">
        <f ca="1">VLOOKUP((O15),INDIRECT(sex),1)</f>
        <v>15.917</v>
      </c>
      <c r="Q15" s="86">
        <f ca="1">VLOOKUP((O15+0.084),INDIRECT(sex),1)</f>
        <v>16</v>
      </c>
      <c r="R15" s="87">
        <f>(O15-P15)/(Q15-P15)</f>
        <v>0.30729076470151584</v>
      </c>
      <c r="S15" s="88">
        <f ca="1">VLOOKUP(O15,INDIRECT(sex),2)+R15*((VLOOKUP(Q15,INDIRECT(sex),2))-(VLOOKUP(O15,INDIRECT(sex),2)))</f>
        <v>1</v>
      </c>
      <c r="T15" s="85">
        <f ca="1">VLOOKUP(O15,INDIRECT(sex),3)+R15*((VLOOKUP(Q15,INDIRECT(sex),3))-(VLOOKUP(O15,INDIRECT(sex),3)))</f>
        <v>163.19229163058807</v>
      </c>
      <c r="U15" s="89">
        <f ca="1">VLOOKUP(O15,INDIRECT(sex),4)+R15*((VLOOKUP(Q15,INDIRECT(sex),4))-(VLOOKUP(O15,INDIRECT(sex),4)))</f>
        <v>0.03735463546176492</v>
      </c>
      <c r="V15" s="89">
        <f ca="1">VLOOKUP(O15,INDIRECT(sex),5)+R15*((VLOOKUP(Q15,INDIRECT(sex),5))-(VLOOKUP(O15,INDIRECT(sex),5)))</f>
        <v>-0.46715103535291064</v>
      </c>
      <c r="W15" s="89">
        <f ca="1">VLOOKUP(O15,INDIRECT(sex),6)+R15*((VLOOKUP(Q15,INDIRECT(sex),6))-(VLOOKUP(O15,INDIRECT(sex),6)))</f>
        <v>55.43845768288761</v>
      </c>
      <c r="X15" s="89">
        <f ca="1">VLOOKUP(O15,INDIRECT(sex),7)+R15*((VLOOKUP(Q15,INDIRECT(sex),7))-(VLOOKUP(O15,INDIRECT(sex),7)))</f>
        <v>0.14478395858588358</v>
      </c>
      <c r="Y15" s="89">
        <f ca="1">VLOOKUP(O15,INDIRECT(sex),8)+R15*((VLOOKUP(Q15,INDIRECT(sex),8))-(VLOOKUP(O15,INDIRECT(sex),8)))</f>
        <v>-1.2256927092352985</v>
      </c>
      <c r="Z15" s="89">
        <f ca="1">VLOOKUP(O15,INDIRECT(sex),9)+R15*((VLOOKUP(Q15,INDIRECT(sex),9))-(VLOOKUP(O15,INDIRECT(sex),9)))</f>
        <v>20.412369758293956</v>
      </c>
      <c r="AA15" s="87">
        <f ca="1">VLOOKUP(O15,INDIRECT(sex),10)+R15*((VLOOKUP(Q15,INDIRECT(sex),10))-(VLOOKUP(O15,INDIRECT(sex),10)))</f>
        <v>0.12760463546176493</v>
      </c>
      <c r="AD15" s="90">
        <f>IF(N15,D15,0)</f>
        <v>44874</v>
      </c>
      <c r="AE15" s="91">
        <f>IF(N15,E15,"")</f>
        <v>48.3</v>
      </c>
      <c r="AF15" s="72">
        <f>IF(N15,F15,"")</f>
        <v>163</v>
      </c>
      <c r="AG15" s="85">
        <f>UserRef1*Z15*AF15*AF15/1000000</f>
        <v>43.386900168648964</v>
      </c>
      <c r="AH15" s="85">
        <f>UserRef2*Z15*AF15*AF15/1000000</f>
        <v>48.810262689730095</v>
      </c>
      <c r="AI15" s="85">
        <f>UserRef3*Z15*AF15*AF15/1000000</f>
        <v>54.23362521081121</v>
      </c>
      <c r="AK15" s="71">
        <f>W15*(POWER($AK$10*$V$15*$X$15+1,1/$V$15))</f>
        <v>42.90306563189721</v>
      </c>
      <c r="AL15" s="71">
        <f>W15*(POWER($AL$10*V15*X15+1,1/V15))</f>
        <v>50.389369787592244</v>
      </c>
      <c r="AM15" s="71">
        <f>W15*(POWER($AM$10*V15*X15+1,1/V15))</f>
        <v>55.43845768288761</v>
      </c>
      <c r="AN15" s="71">
        <f>W15*(POWER($AN$10*V15*X15+1,1/V15))</f>
        <v>61.26608876079924</v>
      </c>
      <c r="AO15" s="71">
        <f>W15*(POWER($AO$10*V15*X15+1,1/V15))</f>
        <v>74.18243022881704</v>
      </c>
      <c r="AP15" s="71"/>
      <c r="AQ15" s="71"/>
    </row>
    <row r="16" spans="1:43" ht="12.75">
      <c r="A16" s="22"/>
      <c r="B16" s="22"/>
      <c r="C16" s="15"/>
      <c r="D16" s="38"/>
      <c r="E16" s="33"/>
      <c r="F16" s="33"/>
      <c r="G16" s="42">
        <f t="shared" si="0"/>
      </c>
      <c r="H16" s="42">
        <f aca="true" t="shared" si="1" ref="H16:H35">IF(N16,100*NORMSDIST((POWER((E16/W16),V16)-1)/(V16*X16)),"")</f>
      </c>
      <c r="I16" s="42">
        <f aca="true" t="shared" si="2" ref="I16:I35">IF(N16,100*NORMSDIST(((F16/T16)-1)/U16),"")</f>
      </c>
      <c r="J16" s="42">
        <f aca="true" t="shared" si="3" ref="J16:J35">IF(N16,100*NORMSDIST((POWER(G16/Z16,Y16)-1)/(Y16*AA16)),"")</f>
      </c>
      <c r="K16" s="43">
        <f aca="true" t="shared" si="4" ref="K16:K35">IF(N16,(E16/(F16*F16)*1000000/Z16),"")</f>
      </c>
      <c r="L16" s="84"/>
      <c r="M16" s="72"/>
      <c r="N16" s="72" t="str">
        <f aca="true" t="shared" si="5" ref="N16:N35">IF(AND(D16&lt;&gt;"",E16&lt;&gt;"",F16&lt;&gt;""),"TRUE","FALSE")</f>
        <v>FALSE</v>
      </c>
      <c r="O16" s="85">
        <f>IF(N16,(D16-DateofBirth)/365.25,O15+(14/365.25))</f>
        <v>15.980835044490075</v>
      </c>
      <c r="P16" s="85">
        <f aca="true" ca="1" t="shared" si="6" ref="P16:P35">VLOOKUP((O16),INDIRECT(sex),1)</f>
        <v>15.917</v>
      </c>
      <c r="Q16" s="86">
        <f aca="true" ca="1" t="shared" si="7" ref="Q16:Q35">VLOOKUP((O16+0.084),INDIRECT(sex),1)</f>
        <v>16</v>
      </c>
      <c r="R16" s="87">
        <f>(O16-P16)/(Q16-P16)</f>
        <v>0.7690969215671648</v>
      </c>
      <c r="S16" s="88">
        <f aca="true" ca="1" t="shared" si="8" ref="S16:S35">VLOOKUP(O16,INDIRECT(sex),2)+R16*((VLOOKUP(Q16,INDIRECT(sex),2))-(VLOOKUP(O16,INDIRECT(sex),2)))</f>
        <v>1</v>
      </c>
      <c r="T16" s="85">
        <f aca="true" ca="1" t="shared" si="9" ref="T16:T35">VLOOKUP(O16,INDIRECT(sex),3)+R16*((VLOOKUP(Q16,INDIRECT(sex),3))-(VLOOKUP(O16,INDIRECT(sex),3)))</f>
        <v>163.2107638768627</v>
      </c>
      <c r="U16" s="89">
        <f aca="true" ca="1" t="shared" si="10" ref="U16:U35">VLOOKUP(O16,INDIRECT(sex),4)+R16*((VLOOKUP(Q16,INDIRECT(sex),4))-(VLOOKUP(O16,INDIRECT(sex),4)))</f>
        <v>0.03733154515392164</v>
      </c>
      <c r="V16" s="89">
        <f aca="true" ca="1" t="shared" si="11" ref="V16:V35">VLOOKUP(O16,INDIRECT(sex),5)+R16*((VLOOKUP(Q16,INDIRECT(sex),5))-(VLOOKUP(O16,INDIRECT(sex),5)))</f>
        <v>-0.4703836784509701</v>
      </c>
      <c r="W16" s="89">
        <f aca="true" ca="1" t="shared" si="12" ref="W16:W35">VLOOKUP(O16,INDIRECT(sex),6)+R16*((VLOOKUP(Q16,INDIRECT(sex),6))-(VLOOKUP(O16,INDIRECT(sex),6)))</f>
        <v>55.5048192276292</v>
      </c>
      <c r="X16" s="89">
        <f aca="true" ca="1" t="shared" si="13" ref="X16:X35">VLOOKUP(O16,INDIRECT(sex),7)+R16*((VLOOKUP(Q16,INDIRECT(sex),7))-(VLOOKUP(O16,INDIRECT(sex),7)))</f>
        <v>0.1446546528619612</v>
      </c>
      <c r="Y16" s="89">
        <f aca="true" ca="1" t="shared" si="14" ref="Y16:Y35">VLOOKUP(O16,INDIRECT(sex),8)+R16*((VLOOKUP(Q16,INDIRECT(sex),8))-(VLOOKUP(O16,INDIRECT(sex),8)))</f>
        <v>-1.225230903078433</v>
      </c>
      <c r="Z16" s="89">
        <f aca="true" ca="1" t="shared" si="15" ref="Z16:Z35">VLOOKUP(O16,INDIRECT(sex),9)+R16*((VLOOKUP(Q16,INDIRECT(sex),9))-(VLOOKUP(O16,INDIRECT(sex),9)))</f>
        <v>20.429456586097984</v>
      </c>
      <c r="AA16" s="87">
        <f aca="true" ca="1" t="shared" si="16" ref="AA16:AA35">VLOOKUP(O16,INDIRECT(sex),10)+R16*((VLOOKUP(Q16,INDIRECT(sex),10))-(VLOOKUP(O16,INDIRECT(sex),10)))</f>
        <v>0.12758154515392164</v>
      </c>
      <c r="AD16" s="90">
        <f>IF(N16,D16,AD15+14)</f>
        <v>44888</v>
      </c>
      <c r="AE16" s="91">
        <f aca="true" t="shared" si="17" ref="AE16:AE35">IF(N16,E16,"")</f>
      </c>
      <c r="AF16" s="72">
        <f aca="true" t="shared" si="18" ref="AF16:AF34">IF(N16,F16,AF15)</f>
        <v>163</v>
      </c>
      <c r="AG16" s="85">
        <f aca="true" t="shared" si="19" ref="AG16:AG35">UserRef1*Z16*AF16*AF16/1000000</f>
        <v>43.42321856288299</v>
      </c>
      <c r="AH16" s="85">
        <f aca="true" t="shared" si="20" ref="AH16:AH35">UserRef2*Z16*AF16*AF16/1000000</f>
        <v>48.85112088324337</v>
      </c>
      <c r="AI16" s="85">
        <f aca="true" t="shared" si="21" ref="AI16:AI35">UserRef3*Z16*AF16*AF16/1000000</f>
        <v>54.279023203603735</v>
      </c>
      <c r="AK16" s="71">
        <f aca="true" t="shared" si="22" ref="AK16:AK35">W16*(POWER($AK$10*$V$15*$X$15+1,1/$V$15))</f>
        <v>42.95442192549701</v>
      </c>
      <c r="AL16" s="71">
        <f aca="true" t="shared" si="23" ref="AL16:AL35">W16*(POWER($AL$10*V16*X16+1,1/V16))</f>
        <v>50.45462699713265</v>
      </c>
      <c r="AM16" s="71">
        <f aca="true" t="shared" si="24" ref="AM16:AM35">W16*(POWER($AM$10*V16*X16+1,1/V16))</f>
        <v>55.5048192276292</v>
      </c>
      <c r="AN16" s="71">
        <f aca="true" t="shared" si="25" ref="AN16:AN35">W16*(POWER($AN$10*V16*X16+1,1/V16))</f>
        <v>61.33482546563626</v>
      </c>
      <c r="AO16" s="71">
        <f aca="true" t="shared" si="26" ref="AO16:AO35">W16*(POWER($AO$10*V16*X16+1,1/V16))</f>
        <v>74.26118330200147</v>
      </c>
      <c r="AP16" s="71"/>
      <c r="AQ16" s="71"/>
    </row>
    <row r="17" spans="1:43" ht="12.75">
      <c r="A17" s="22"/>
      <c r="B17" s="22"/>
      <c r="C17" s="15"/>
      <c r="D17" s="38"/>
      <c r="E17" s="34"/>
      <c r="F17" s="33"/>
      <c r="G17" s="42">
        <f t="shared" si="0"/>
      </c>
      <c r="H17" s="42">
        <f t="shared" si="1"/>
      </c>
      <c r="I17" s="42">
        <f t="shared" si="2"/>
      </c>
      <c r="J17" s="42">
        <f t="shared" si="3"/>
      </c>
      <c r="K17" s="43">
        <f t="shared" si="4"/>
      </c>
      <c r="L17" s="84"/>
      <c r="M17" s="72"/>
      <c r="N17" s="72" t="str">
        <f t="shared" si="5"/>
        <v>FALSE</v>
      </c>
      <c r="O17" s="85">
        <f aca="true" t="shared" si="27" ref="O17:O34">IF(N17,(D17-DateofBirth)/365.25,O16+(14/365.25))</f>
        <v>16.019164955509925</v>
      </c>
      <c r="P17" s="85">
        <f ca="1" t="shared" si="6"/>
        <v>16</v>
      </c>
      <c r="Q17" s="86">
        <f ca="1" t="shared" si="7"/>
        <v>16.083</v>
      </c>
      <c r="R17" s="87">
        <f aca="true" t="shared" si="28" ref="R17:R35">(O17-P17)/(Q17-P17)</f>
        <v>0.23090307843284014</v>
      </c>
      <c r="S17" s="88">
        <f ca="1" t="shared" si="8"/>
        <v>1</v>
      </c>
      <c r="T17" s="85">
        <f ca="1" t="shared" si="9"/>
        <v>163.23154515392164</v>
      </c>
      <c r="U17" s="89">
        <f ca="1" t="shared" si="10"/>
        <v>0.03731076387686268</v>
      </c>
      <c r="V17" s="89">
        <f ca="1" t="shared" si="11"/>
        <v>-0.4736163215490299</v>
      </c>
      <c r="W17" s="89">
        <f ca="1" t="shared" si="12"/>
        <v>55.569980076362945</v>
      </c>
      <c r="X17" s="89">
        <f ca="1" t="shared" si="13"/>
        <v>0.14452996519960745</v>
      </c>
      <c r="Y17" s="89">
        <f ca="1" t="shared" si="14"/>
        <v>-1.2247690969215672</v>
      </c>
      <c r="Z17" s="89">
        <f ca="1" t="shared" si="15"/>
        <v>20.446543413902013</v>
      </c>
      <c r="AA17" s="87">
        <f ca="1" t="shared" si="16"/>
        <v>0.12755614581529404</v>
      </c>
      <c r="AD17" s="90">
        <f aca="true" t="shared" si="29" ref="AD17:AD34">IF(N17,D17,AD16+14)</f>
        <v>44902</v>
      </c>
      <c r="AE17" s="91">
        <f t="shared" si="17"/>
      </c>
      <c r="AF17" s="72">
        <f t="shared" si="18"/>
        <v>163</v>
      </c>
      <c r="AG17" s="85">
        <f t="shared" si="19"/>
        <v>43.45953695711701</v>
      </c>
      <c r="AH17" s="85">
        <f t="shared" si="20"/>
        <v>48.891979076756634</v>
      </c>
      <c r="AI17" s="85">
        <f t="shared" si="21"/>
        <v>54.32442119639626</v>
      </c>
      <c r="AK17" s="71">
        <f t="shared" si="22"/>
        <v>43.00484901684658</v>
      </c>
      <c r="AL17" s="71">
        <f t="shared" si="23"/>
        <v>50.518651862681146</v>
      </c>
      <c r="AM17" s="71">
        <f t="shared" si="24"/>
        <v>55.569980076362945</v>
      </c>
      <c r="AN17" s="71">
        <f t="shared" si="25"/>
        <v>61.40242228970872</v>
      </c>
      <c r="AO17" s="71">
        <f t="shared" si="26"/>
        <v>74.33902365723851</v>
      </c>
      <c r="AP17" s="71"/>
      <c r="AQ17" s="71"/>
    </row>
    <row r="18" spans="1:43" ht="12.75">
      <c r="A18" s="22"/>
      <c r="B18" s="22"/>
      <c r="C18" s="15"/>
      <c r="D18" s="39"/>
      <c r="E18" s="34"/>
      <c r="F18" s="33"/>
      <c r="G18" s="42">
        <f t="shared" si="0"/>
      </c>
      <c r="H18" s="42">
        <f t="shared" si="1"/>
      </c>
      <c r="I18" s="42">
        <f t="shared" si="2"/>
      </c>
      <c r="J18" s="42">
        <f t="shared" si="3"/>
      </c>
      <c r="K18" s="43">
        <f t="shared" si="4"/>
      </c>
      <c r="L18" s="84"/>
      <c r="M18" s="72"/>
      <c r="N18" s="72" t="str">
        <f t="shared" si="5"/>
        <v>FALSE</v>
      </c>
      <c r="O18" s="85">
        <f t="shared" si="27"/>
        <v>16.057494866529776</v>
      </c>
      <c r="P18" s="85">
        <f ca="1" t="shared" si="6"/>
        <v>16</v>
      </c>
      <c r="Q18" s="86">
        <f ca="1" t="shared" si="7"/>
        <v>16.083</v>
      </c>
      <c r="R18" s="87">
        <f t="shared" si="28"/>
        <v>0.6927092352985204</v>
      </c>
      <c r="S18" s="88">
        <f ca="1" t="shared" si="8"/>
        <v>1</v>
      </c>
      <c r="T18" s="85">
        <f ca="1" t="shared" si="9"/>
        <v>163.25463546176493</v>
      </c>
      <c r="U18" s="89">
        <f ca="1" t="shared" si="10"/>
        <v>0.03729229163058806</v>
      </c>
      <c r="V18" s="89">
        <f ca="1" t="shared" si="11"/>
        <v>-0.47684896464708965</v>
      </c>
      <c r="W18" s="89">
        <f ca="1" t="shared" si="12"/>
        <v>55.63394022908884</v>
      </c>
      <c r="X18" s="89">
        <f ca="1" t="shared" si="13"/>
        <v>0.1444098955988224</v>
      </c>
      <c r="Y18" s="89">
        <f ca="1" t="shared" si="14"/>
        <v>-1.2243072907647015</v>
      </c>
      <c r="Z18" s="89">
        <f ca="1" t="shared" si="15"/>
        <v>20.463630241706046</v>
      </c>
      <c r="AA18" s="87">
        <f ca="1" t="shared" si="16"/>
        <v>0.1275284374458821</v>
      </c>
      <c r="AD18" s="90">
        <f t="shared" si="29"/>
        <v>44916</v>
      </c>
      <c r="AE18" s="91">
        <f t="shared" si="17"/>
      </c>
      <c r="AF18" s="72">
        <f t="shared" si="18"/>
        <v>163</v>
      </c>
      <c r="AG18" s="85">
        <f t="shared" si="19"/>
        <v>43.49585535135103</v>
      </c>
      <c r="AH18" s="85">
        <f t="shared" si="20"/>
        <v>48.932837270269914</v>
      </c>
      <c r="AI18" s="85">
        <f t="shared" si="21"/>
        <v>54.3698191891888</v>
      </c>
      <c r="AK18" s="71">
        <f t="shared" si="22"/>
        <v>43.054346905945906</v>
      </c>
      <c r="AL18" s="71">
        <f t="shared" si="23"/>
        <v>50.581443617540536</v>
      </c>
      <c r="AM18" s="71">
        <f t="shared" si="24"/>
        <v>55.63394022908884</v>
      </c>
      <c r="AN18" s="71">
        <f t="shared" si="25"/>
        <v>61.46888034786203</v>
      </c>
      <c r="AO18" s="71">
        <f t="shared" si="26"/>
        <v>74.4159560916034</v>
      </c>
      <c r="AP18" s="71"/>
      <c r="AQ18" s="71"/>
    </row>
    <row r="19" spans="1:43" ht="12.75">
      <c r="A19" s="22"/>
      <c r="B19" s="22"/>
      <c r="C19" s="15"/>
      <c r="D19" s="39"/>
      <c r="E19" s="34"/>
      <c r="F19" s="33"/>
      <c r="G19" s="42">
        <f t="shared" si="0"/>
      </c>
      <c r="H19" s="42">
        <f t="shared" si="1"/>
      </c>
      <c r="I19" s="42">
        <f t="shared" si="2"/>
      </c>
      <c r="J19" s="42">
        <f t="shared" si="3"/>
      </c>
      <c r="K19" s="43">
        <f t="shared" si="4"/>
      </c>
      <c r="L19" s="84"/>
      <c r="M19" s="72"/>
      <c r="N19" s="72" t="str">
        <f t="shared" si="5"/>
        <v>FALSE</v>
      </c>
      <c r="O19" s="85">
        <f t="shared" si="27"/>
        <v>16.095824777549627</v>
      </c>
      <c r="P19" s="85">
        <f ca="1" t="shared" si="6"/>
        <v>16.083</v>
      </c>
      <c r="Q19" s="86">
        <f ca="1" t="shared" si="7"/>
        <v>16.167</v>
      </c>
      <c r="R19" s="87">
        <f t="shared" si="28"/>
        <v>0.1526759232098562</v>
      </c>
      <c r="S19" s="88">
        <f ca="1" t="shared" si="8"/>
        <v>1</v>
      </c>
      <c r="T19" s="85">
        <f ca="1" t="shared" si="9"/>
        <v>163.27458027769632</v>
      </c>
      <c r="U19" s="89">
        <f ca="1" t="shared" si="10"/>
        <v>0.03727236620383951</v>
      </c>
      <c r="V19" s="89">
        <f ca="1" t="shared" si="11"/>
        <v>-0.47991605553925915</v>
      </c>
      <c r="W19" s="89">
        <f ca="1" t="shared" si="12"/>
        <v>55.696668489456016</v>
      </c>
      <c r="X19" s="89">
        <f ca="1" t="shared" si="13"/>
        <v>0.14429335777842964</v>
      </c>
      <c r="Y19" s="89">
        <f ca="1" t="shared" si="14"/>
        <v>-1.2236946481535802</v>
      </c>
      <c r="Z19" s="89">
        <f ca="1" t="shared" si="15"/>
        <v>20.480496333235557</v>
      </c>
      <c r="AA19" s="87">
        <f ca="1" t="shared" si="16"/>
        <v>0.1275008394446074</v>
      </c>
      <c r="AD19" s="90">
        <f t="shared" si="29"/>
        <v>44930</v>
      </c>
      <c r="AE19" s="91">
        <f t="shared" si="17"/>
      </c>
      <c r="AF19" s="72">
        <f t="shared" si="18"/>
        <v>163</v>
      </c>
      <c r="AG19" s="85">
        <f t="shared" si="19"/>
        <v>43.531704566218835</v>
      </c>
      <c r="AH19" s="85">
        <f t="shared" si="20"/>
        <v>48.973167636996195</v>
      </c>
      <c r="AI19" s="85">
        <f t="shared" si="21"/>
        <v>54.414630707773554</v>
      </c>
      <c r="AK19" s="71">
        <f t="shared" si="22"/>
        <v>43.1028914503649</v>
      </c>
      <c r="AL19" s="71">
        <f t="shared" si="23"/>
        <v>50.642971242374905</v>
      </c>
      <c r="AM19" s="71">
        <f t="shared" si="24"/>
        <v>55.696668489456016</v>
      </c>
      <c r="AN19" s="71">
        <f t="shared" si="25"/>
        <v>61.53406755358782</v>
      </c>
      <c r="AO19" s="71">
        <f t="shared" si="26"/>
        <v>74.4912222000608</v>
      </c>
      <c r="AP19" s="71"/>
      <c r="AQ19" s="71"/>
    </row>
    <row r="20" spans="1:43" ht="12.75">
      <c r="A20" s="22"/>
      <c r="B20" s="22"/>
      <c r="C20" s="15"/>
      <c r="D20" s="39"/>
      <c r="E20" s="34"/>
      <c r="F20" s="33"/>
      <c r="G20" s="42">
        <f t="shared" si="0"/>
      </c>
      <c r="H20" s="42">
        <f t="shared" si="1"/>
      </c>
      <c r="I20" s="42">
        <f t="shared" si="2"/>
      </c>
      <c r="J20" s="42">
        <f t="shared" si="3"/>
      </c>
      <c r="K20" s="43">
        <f t="shared" si="4"/>
      </c>
      <c r="L20" s="84"/>
      <c r="M20" s="72"/>
      <c r="N20" s="72" t="str">
        <f t="shared" si="5"/>
        <v>FALSE</v>
      </c>
      <c r="O20" s="85">
        <f t="shared" si="27"/>
        <v>16.134154688569478</v>
      </c>
      <c r="P20" s="85">
        <f ca="1" t="shared" si="6"/>
        <v>16.083</v>
      </c>
      <c r="Q20" s="86">
        <f ca="1" t="shared" si="7"/>
        <v>16.167</v>
      </c>
      <c r="R20" s="87">
        <f t="shared" si="28"/>
        <v>0.6089843877318714</v>
      </c>
      <c r="S20" s="88">
        <f ca="1" t="shared" si="8"/>
        <v>1</v>
      </c>
      <c r="T20" s="85">
        <f ca="1" t="shared" si="9"/>
        <v>163.28826953163195</v>
      </c>
      <c r="U20" s="89">
        <f ca="1" t="shared" si="10"/>
        <v>0.03724955078061341</v>
      </c>
      <c r="V20" s="89">
        <f ca="1" t="shared" si="11"/>
        <v>-0.4826539063263912</v>
      </c>
      <c r="W20" s="89">
        <f ca="1" t="shared" si="12"/>
        <v>55.75694683761938</v>
      </c>
      <c r="X20" s="89">
        <f ca="1" t="shared" si="13"/>
        <v>0.14418384374694435</v>
      </c>
      <c r="Y20" s="89">
        <f ca="1" t="shared" si="14"/>
        <v>-1.2227820312245363</v>
      </c>
      <c r="Z20" s="89">
        <f ca="1" t="shared" si="15"/>
        <v>20.496923437958348</v>
      </c>
      <c r="AA20" s="87">
        <f ca="1" t="shared" si="16"/>
        <v>0.1274734609367361</v>
      </c>
      <c r="AD20" s="90">
        <f t="shared" si="29"/>
        <v>44944</v>
      </c>
      <c r="AE20" s="91">
        <f t="shared" si="17"/>
      </c>
      <c r="AF20" s="72">
        <f t="shared" si="18"/>
        <v>163</v>
      </c>
      <c r="AG20" s="85">
        <f t="shared" si="19"/>
        <v>43.56662070584923</v>
      </c>
      <c r="AH20" s="85">
        <f t="shared" si="20"/>
        <v>49.01244829408038</v>
      </c>
      <c r="AI20" s="85">
        <f t="shared" si="21"/>
        <v>54.45827588231154</v>
      </c>
      <c r="AK20" s="71">
        <f t="shared" si="22"/>
        <v>43.14954004117217</v>
      </c>
      <c r="AL20" s="71">
        <f t="shared" si="23"/>
        <v>50.701975611022384</v>
      </c>
      <c r="AM20" s="71">
        <f t="shared" si="24"/>
        <v>55.75694683761938</v>
      </c>
      <c r="AN20" s="71">
        <f t="shared" si="25"/>
        <v>61.5967406282076</v>
      </c>
      <c r="AO20" s="71">
        <f t="shared" si="26"/>
        <v>74.56321894815763</v>
      </c>
      <c r="AP20" s="71"/>
      <c r="AQ20" s="71"/>
    </row>
    <row r="21" spans="1:43" ht="12.75">
      <c r="A21" s="22"/>
      <c r="B21" s="22"/>
      <c r="C21" s="15"/>
      <c r="D21" s="39"/>
      <c r="E21" s="34"/>
      <c r="F21" s="33"/>
      <c r="G21" s="42">
        <f t="shared" si="0"/>
      </c>
      <c r="H21" s="42">
        <f t="shared" si="1"/>
      </c>
      <c r="I21" s="42">
        <f t="shared" si="2"/>
      </c>
      <c r="J21" s="42">
        <f t="shared" si="3"/>
      </c>
      <c r="K21" s="43">
        <f t="shared" si="4"/>
      </c>
      <c r="L21" s="84"/>
      <c r="M21" s="72"/>
      <c r="N21" s="72" t="str">
        <f t="shared" si="5"/>
        <v>FALSE</v>
      </c>
      <c r="O21" s="85">
        <f t="shared" si="27"/>
        <v>16.17248459958933</v>
      </c>
      <c r="P21" s="85">
        <f ca="1" t="shared" si="6"/>
        <v>16.167</v>
      </c>
      <c r="Q21" s="86">
        <f ca="1" t="shared" si="7"/>
        <v>16.25</v>
      </c>
      <c r="R21" s="87">
        <f t="shared" si="28"/>
        <v>0.06607951312441906</v>
      </c>
      <c r="S21" s="88">
        <f ca="1" t="shared" si="8"/>
        <v>1</v>
      </c>
      <c r="T21" s="85">
        <f ca="1" t="shared" si="9"/>
        <v>163.302643180525</v>
      </c>
      <c r="U21" s="89">
        <f ca="1" t="shared" si="10"/>
        <v>0.037228017614606264</v>
      </c>
      <c r="V21" s="89">
        <f ca="1" t="shared" si="11"/>
        <v>-0.4853964770787465</v>
      </c>
      <c r="W21" s="89">
        <f ca="1" t="shared" si="12"/>
        <v>55.81698549021549</v>
      </c>
      <c r="X21" s="89">
        <f ca="1" t="shared" si="13"/>
        <v>0.14407546250711262</v>
      </c>
      <c r="Y21" s="89">
        <f ca="1" t="shared" si="14"/>
        <v>-1.2219339204868755</v>
      </c>
      <c r="Z21" s="89">
        <f ca="1" t="shared" si="15"/>
        <v>20.51337886247248</v>
      </c>
      <c r="AA21" s="87">
        <f ca="1" t="shared" si="16"/>
        <v>0.12744669602434378</v>
      </c>
      <c r="AD21" s="90">
        <f t="shared" si="29"/>
        <v>44958</v>
      </c>
      <c r="AE21" s="91">
        <f t="shared" si="17"/>
      </c>
      <c r="AF21" s="72">
        <f t="shared" si="18"/>
        <v>163</v>
      </c>
      <c r="AG21" s="85">
        <f t="shared" si="19"/>
        <v>43.6015970397625</v>
      </c>
      <c r="AH21" s="85">
        <f t="shared" si="20"/>
        <v>49.051796669732816</v>
      </c>
      <c r="AI21" s="85">
        <f t="shared" si="21"/>
        <v>54.50199629970313</v>
      </c>
      <c r="AK21" s="71">
        <f t="shared" si="22"/>
        <v>43.196003134851935</v>
      </c>
      <c r="AL21" s="71">
        <f t="shared" si="23"/>
        <v>50.76073353249414</v>
      </c>
      <c r="AM21" s="71">
        <f t="shared" si="24"/>
        <v>55.81698549021549</v>
      </c>
      <c r="AN21" s="71">
        <f t="shared" si="25"/>
        <v>61.6591894204045</v>
      </c>
      <c r="AO21" s="71">
        <f t="shared" si="26"/>
        <v>74.63505822349767</v>
      </c>
      <c r="AP21" s="71"/>
      <c r="AQ21" s="71"/>
    </row>
    <row r="22" spans="1:43" ht="12.75">
      <c r="A22" s="22"/>
      <c r="B22" s="22"/>
      <c r="C22" s="15"/>
      <c r="D22" s="39"/>
      <c r="E22" s="34"/>
      <c r="F22" s="33"/>
      <c r="G22" s="42">
        <f t="shared" si="0"/>
      </c>
      <c r="H22" s="42">
        <f t="shared" si="1"/>
      </c>
      <c r="I22" s="42">
        <f t="shared" si="2"/>
      </c>
      <c r="J22" s="42">
        <f t="shared" si="3"/>
      </c>
      <c r="K22" s="43">
        <f t="shared" si="4"/>
      </c>
      <c r="L22" s="84"/>
      <c r="M22" s="72"/>
      <c r="N22" s="72" t="str">
        <f t="shared" si="5"/>
        <v>FALSE</v>
      </c>
      <c r="O22" s="85">
        <f t="shared" si="27"/>
        <v>16.21081451060918</v>
      </c>
      <c r="P22" s="85">
        <f ca="1" t="shared" si="6"/>
        <v>16.167</v>
      </c>
      <c r="Q22" s="86">
        <f ca="1" t="shared" si="7"/>
        <v>16.25</v>
      </c>
      <c r="R22" s="87">
        <f t="shared" si="28"/>
        <v>0.5278856699900993</v>
      </c>
      <c r="S22" s="88">
        <f ca="1" t="shared" si="8"/>
        <v>1</v>
      </c>
      <c r="T22" s="85">
        <f ca="1" t="shared" si="9"/>
        <v>163.32111542679962</v>
      </c>
      <c r="U22" s="89">
        <f ca="1" t="shared" si="10"/>
        <v>0.0372141634299003</v>
      </c>
      <c r="V22" s="89">
        <f ca="1" t="shared" si="11"/>
        <v>-0.48816731401994057</v>
      </c>
      <c r="W22" s="89">
        <f ca="1" t="shared" si="12"/>
        <v>55.87558869152174</v>
      </c>
      <c r="X22" s="89">
        <f ca="1" t="shared" si="13"/>
        <v>0.1439738651526022</v>
      </c>
      <c r="Y22" s="89">
        <f ca="1" t="shared" si="14"/>
        <v>-1.22147211433001</v>
      </c>
      <c r="Z22" s="89">
        <f ca="1" t="shared" si="15"/>
        <v>20.530003884119644</v>
      </c>
      <c r="AA22" s="87">
        <f ca="1" t="shared" si="16"/>
        <v>0.1274236057165005</v>
      </c>
      <c r="AD22" s="90">
        <f t="shared" si="29"/>
        <v>44972</v>
      </c>
      <c r="AE22" s="91">
        <f t="shared" si="17"/>
      </c>
      <c r="AF22" s="72">
        <f t="shared" si="18"/>
        <v>163</v>
      </c>
      <c r="AG22" s="85">
        <f t="shared" si="19"/>
        <v>43.63693385577399</v>
      </c>
      <c r="AH22" s="85">
        <f t="shared" si="20"/>
        <v>49.091550587745736</v>
      </c>
      <c r="AI22" s="85">
        <f t="shared" si="21"/>
        <v>54.54616731971748</v>
      </c>
      <c r="AK22" s="71">
        <f t="shared" si="22"/>
        <v>43.24135535237326</v>
      </c>
      <c r="AL22" s="71">
        <f t="shared" si="23"/>
        <v>50.817977691094846</v>
      </c>
      <c r="AM22" s="71">
        <f t="shared" si="24"/>
        <v>55.87558869152174</v>
      </c>
      <c r="AN22" s="71">
        <f t="shared" si="25"/>
        <v>61.72034760027184</v>
      </c>
      <c r="AO22" s="71">
        <f t="shared" si="26"/>
        <v>74.70613508731624</v>
      </c>
      <c r="AP22" s="71"/>
      <c r="AQ22" s="71"/>
    </row>
    <row r="23" spans="1:43" ht="12.75">
      <c r="A23" s="22"/>
      <c r="B23" s="22"/>
      <c r="C23" s="15"/>
      <c r="D23" s="39"/>
      <c r="E23" s="34"/>
      <c r="F23" s="33"/>
      <c r="G23" s="42">
        <f t="shared" si="0"/>
      </c>
      <c r="H23" s="42">
        <f t="shared" si="1"/>
      </c>
      <c r="I23" s="42">
        <f t="shared" si="2"/>
      </c>
      <c r="J23" s="42">
        <f t="shared" si="3"/>
      </c>
      <c r="K23" s="43">
        <f t="shared" si="4"/>
      </c>
      <c r="L23" s="84"/>
      <c r="M23" s="72"/>
      <c r="N23" s="72" t="str">
        <f t="shared" si="5"/>
        <v>FALSE</v>
      </c>
      <c r="O23" s="85">
        <f t="shared" si="27"/>
        <v>16.24914442162903</v>
      </c>
      <c r="P23" s="85">
        <f ca="1" t="shared" si="6"/>
        <v>16.167</v>
      </c>
      <c r="Q23" s="86">
        <f ca="1" t="shared" si="7"/>
        <v>16.333</v>
      </c>
      <c r="R23" s="87">
        <f t="shared" si="28"/>
        <v>0.4948459134278898</v>
      </c>
      <c r="S23" s="88">
        <f ca="1" t="shared" si="8"/>
        <v>1</v>
      </c>
      <c r="T23" s="85">
        <f ca="1" t="shared" si="9"/>
        <v>163.33463921393997</v>
      </c>
      <c r="U23" s="89">
        <f ca="1" t="shared" si="10"/>
        <v>0.03719536078606005</v>
      </c>
      <c r="V23" s="89">
        <f ca="1" t="shared" si="11"/>
        <v>-0.4909381509611347</v>
      </c>
      <c r="W23" s="89">
        <f ca="1" t="shared" si="12"/>
        <v>55.9310743635734</v>
      </c>
      <c r="X23" s="89">
        <f ca="1" t="shared" si="13"/>
        <v>0.14387721625722602</v>
      </c>
      <c r="Y23" s="89">
        <f ca="1" t="shared" si="14"/>
        <v>-1.2210103081731443</v>
      </c>
      <c r="Z23" s="89">
        <f ca="1" t="shared" si="15"/>
        <v>20.54613405985338</v>
      </c>
      <c r="AA23" s="87">
        <f ca="1" t="shared" si="16"/>
        <v>0.12739556694952295</v>
      </c>
      <c r="AD23" s="90">
        <f t="shared" si="29"/>
        <v>44986</v>
      </c>
      <c r="AE23" s="91">
        <f t="shared" si="17"/>
      </c>
      <c r="AF23" s="72">
        <f t="shared" si="18"/>
        <v>163</v>
      </c>
      <c r="AG23" s="85">
        <f t="shared" si="19"/>
        <v>43.67121886689956</v>
      </c>
      <c r="AH23" s="85">
        <f t="shared" si="20"/>
        <v>49.130121225262</v>
      </c>
      <c r="AI23" s="85">
        <f t="shared" si="21"/>
        <v>54.589023583624446</v>
      </c>
      <c r="AK23" s="71">
        <f t="shared" si="22"/>
        <v>43.28429495656065</v>
      </c>
      <c r="AL23" s="71">
        <f t="shared" si="23"/>
        <v>50.87223098428688</v>
      </c>
      <c r="AM23" s="71">
        <f t="shared" si="24"/>
        <v>55.9310743635734</v>
      </c>
      <c r="AN23" s="71">
        <f t="shared" si="25"/>
        <v>61.7782695273984</v>
      </c>
      <c r="AO23" s="71">
        <f t="shared" si="26"/>
        <v>74.77381590190089</v>
      </c>
      <c r="AP23" s="71"/>
      <c r="AQ23" s="71"/>
    </row>
    <row r="24" spans="1:43" ht="12.75">
      <c r="A24" s="22"/>
      <c r="B24" s="22"/>
      <c r="C24" s="15"/>
      <c r="D24" s="39"/>
      <c r="E24" s="34"/>
      <c r="F24" s="33"/>
      <c r="G24" s="42">
        <f t="shared" si="0"/>
      </c>
      <c r="H24" s="42">
        <f t="shared" si="1"/>
      </c>
      <c r="I24" s="42">
        <f t="shared" si="2"/>
      </c>
      <c r="J24" s="42">
        <f t="shared" si="3"/>
      </c>
      <c r="K24" s="43">
        <f t="shared" si="4"/>
      </c>
      <c r="L24" s="84"/>
      <c r="M24" s="72"/>
      <c r="N24" s="72" t="str">
        <f t="shared" si="5"/>
        <v>FALSE</v>
      </c>
      <c r="O24" s="85">
        <f t="shared" si="27"/>
        <v>16.28747433264888</v>
      </c>
      <c r="P24" s="85">
        <f ca="1" t="shared" si="6"/>
        <v>16.25</v>
      </c>
      <c r="Q24" s="86">
        <f ca="1" t="shared" si="7"/>
        <v>16.333</v>
      </c>
      <c r="R24" s="87">
        <f t="shared" si="28"/>
        <v>0.45149798372145983</v>
      </c>
      <c r="S24" s="88">
        <f ca="1" t="shared" si="8"/>
        <v>1</v>
      </c>
      <c r="T24" s="85">
        <f ca="1" t="shared" si="9"/>
        <v>163.35354493951164</v>
      </c>
      <c r="U24" s="89">
        <f ca="1" t="shared" si="10"/>
        <v>0.03718194008065114</v>
      </c>
      <c r="V24" s="89">
        <f ca="1" t="shared" si="11"/>
        <v>-0.49370898790232876</v>
      </c>
      <c r="W24" s="89">
        <f ca="1" t="shared" si="12"/>
        <v>55.989950656836804</v>
      </c>
      <c r="X24" s="89">
        <f ca="1" t="shared" si="13"/>
        <v>0.1437751854234185</v>
      </c>
      <c r="Y24" s="89">
        <f ca="1" t="shared" si="14"/>
        <v>-1.2205485020162785</v>
      </c>
      <c r="Z24" s="89">
        <f ca="1" t="shared" si="15"/>
        <v>20.562802429430253</v>
      </c>
      <c r="AA24" s="87">
        <f ca="1" t="shared" si="16"/>
        <v>0.12737291012097673</v>
      </c>
      <c r="AD24" s="90">
        <f t="shared" si="29"/>
        <v>45000</v>
      </c>
      <c r="AE24" s="91">
        <f t="shared" si="17"/>
      </c>
      <c r="AF24" s="72">
        <f t="shared" si="18"/>
        <v>163</v>
      </c>
      <c r="AG24" s="85">
        <f t="shared" si="19"/>
        <v>43.7066478198026</v>
      </c>
      <c r="AH24" s="85">
        <f t="shared" si="20"/>
        <v>49.16997879727792</v>
      </c>
      <c r="AI24" s="85">
        <f t="shared" si="21"/>
        <v>54.63330977475324</v>
      </c>
      <c r="AK24" s="71">
        <f t="shared" si="22"/>
        <v>43.329858516219744</v>
      </c>
      <c r="AL24" s="71">
        <f t="shared" si="23"/>
        <v>50.9297509425264</v>
      </c>
      <c r="AM24" s="71">
        <f t="shared" si="24"/>
        <v>55.989950656836804</v>
      </c>
      <c r="AN24" s="71">
        <f t="shared" si="25"/>
        <v>61.83969214294617</v>
      </c>
      <c r="AO24" s="71">
        <f t="shared" si="26"/>
        <v>74.84512746943034</v>
      </c>
      <c r="AP24" s="71"/>
      <c r="AQ24" s="71"/>
    </row>
    <row r="25" spans="1:43" ht="12.75">
      <c r="A25" s="22"/>
      <c r="B25" s="22"/>
      <c r="C25" s="15"/>
      <c r="D25" s="39"/>
      <c r="E25" s="34"/>
      <c r="F25" s="33"/>
      <c r="G25" s="42">
        <f t="shared" si="0"/>
      </c>
      <c r="H25" s="42">
        <f t="shared" si="1"/>
      </c>
      <c r="I25" s="42">
        <f t="shared" si="2"/>
      </c>
      <c r="J25" s="42">
        <f t="shared" si="3"/>
      </c>
      <c r="K25" s="43">
        <f t="shared" si="4"/>
      </c>
      <c r="L25" s="84"/>
      <c r="M25" s="72"/>
      <c r="N25" s="72" t="str">
        <f t="shared" si="5"/>
        <v>FALSE</v>
      </c>
      <c r="O25" s="85">
        <f t="shared" si="27"/>
        <v>16.32580424366873</v>
      </c>
      <c r="P25" s="85">
        <f ca="1" t="shared" si="6"/>
        <v>16.25</v>
      </c>
      <c r="Q25" s="86">
        <f ca="1" t="shared" si="7"/>
        <v>16.333</v>
      </c>
      <c r="R25" s="87">
        <f t="shared" si="28"/>
        <v>0.9133041405871402</v>
      </c>
      <c r="S25" s="88">
        <f ca="1" t="shared" si="8"/>
        <v>1</v>
      </c>
      <c r="T25" s="85">
        <f ca="1" t="shared" si="9"/>
        <v>163.36739912421763</v>
      </c>
      <c r="U25" s="89">
        <f ca="1" t="shared" si="10"/>
        <v>0.03716346783437651</v>
      </c>
      <c r="V25" s="89">
        <f ca="1" t="shared" si="11"/>
        <v>-0.4964798248435228</v>
      </c>
      <c r="W25" s="89">
        <f ca="1" t="shared" si="12"/>
        <v>56.04564447935481</v>
      </c>
      <c r="X25" s="89">
        <f ca="1" t="shared" si="13"/>
        <v>0.14367820613047672</v>
      </c>
      <c r="Y25" s="89">
        <f ca="1" t="shared" si="14"/>
        <v>-1.2200866958594128</v>
      </c>
      <c r="Z25" s="89">
        <f ca="1" t="shared" si="15"/>
        <v>20.57896564492055</v>
      </c>
      <c r="AA25" s="87">
        <f ca="1" t="shared" si="16"/>
        <v>0.12734520175156477</v>
      </c>
      <c r="AD25" s="90">
        <f t="shared" si="29"/>
        <v>45014</v>
      </c>
      <c r="AE25" s="91">
        <f t="shared" si="17"/>
      </c>
      <c r="AF25" s="72">
        <f t="shared" si="18"/>
        <v>163</v>
      </c>
      <c r="AG25" s="85">
        <f t="shared" si="19"/>
        <v>43.74100305759153</v>
      </c>
      <c r="AH25" s="85">
        <f t="shared" si="20"/>
        <v>49.20862843979048</v>
      </c>
      <c r="AI25" s="85">
        <f t="shared" si="21"/>
        <v>54.676253821989405</v>
      </c>
      <c r="AK25" s="71">
        <f t="shared" si="22"/>
        <v>43.37295920521166</v>
      </c>
      <c r="AL25" s="71">
        <f t="shared" si="23"/>
        <v>50.984216920014894</v>
      </c>
      <c r="AM25" s="71">
        <f t="shared" si="24"/>
        <v>56.04564447935481</v>
      </c>
      <c r="AN25" s="71">
        <f t="shared" si="25"/>
        <v>61.89781212999997</v>
      </c>
      <c r="AO25" s="71">
        <f t="shared" si="26"/>
        <v>74.91297602430302</v>
      </c>
      <c r="AP25" s="71"/>
      <c r="AQ25" s="71"/>
    </row>
    <row r="26" spans="1:43" ht="12.75">
      <c r="A26" s="22"/>
      <c r="B26" s="22"/>
      <c r="C26" s="15"/>
      <c r="D26" s="39"/>
      <c r="E26" s="34"/>
      <c r="F26" s="34"/>
      <c r="G26" s="42">
        <f aca="true" t="shared" si="30" ref="G26:G33">IF(AND(D26&lt;&gt;"",E26&lt;&gt;"",F26&lt;&gt;""),E26/(F26*F26)*10000,"")</f>
      </c>
      <c r="H26" s="42">
        <f aca="true" t="shared" si="31" ref="H26:H33">IF(N26,100*NORMSDIST((POWER((E26/W26),V26)-1)/(V26*X26)),"")</f>
      </c>
      <c r="I26" s="42">
        <f aca="true" t="shared" si="32" ref="I26:I33">IF(N26,100*NORMSDIST(((F26/T26)-1)/U26),"")</f>
      </c>
      <c r="J26" s="42">
        <f aca="true" t="shared" si="33" ref="J26:J33">IF(N26,100*NORMSDIST((POWER(G26/Z26,Y26)-1)/(Y26*AA26)),"")</f>
      </c>
      <c r="K26" s="43">
        <f aca="true" t="shared" si="34" ref="K26:K33">IF(N26,(E26/(F26*F26)*1000000/Z26),"")</f>
      </c>
      <c r="L26" s="84"/>
      <c r="M26" s="72"/>
      <c r="N26" s="72" t="str">
        <f t="shared" si="5"/>
        <v>FALSE</v>
      </c>
      <c r="O26" s="85">
        <f>IF(N26,(D26-DateofBirth)/365.25,O25+(14/365.25))</f>
        <v>16.364134154688582</v>
      </c>
      <c r="P26" s="85">
        <f ca="1" t="shared" si="6"/>
        <v>16.333</v>
      </c>
      <c r="Q26" s="86">
        <f ca="1" t="shared" si="7"/>
        <v>16.417</v>
      </c>
      <c r="R26" s="87">
        <f t="shared" si="28"/>
        <v>0.37064469867359895</v>
      </c>
      <c r="S26" s="88">
        <f ca="1" t="shared" si="8"/>
        <v>1</v>
      </c>
      <c r="T26" s="85">
        <f ca="1" t="shared" si="9"/>
        <v>163.38111934096023</v>
      </c>
      <c r="U26" s="89">
        <f ca="1" t="shared" si="10"/>
        <v>0.03714888065903979</v>
      </c>
      <c r="V26" s="89">
        <f ca="1" t="shared" si="11"/>
        <v>-0.4992238681920416</v>
      </c>
      <c r="W26" s="89">
        <f ca="1" t="shared" si="12"/>
        <v>56.0987982692872</v>
      </c>
      <c r="X26" s="89">
        <f ca="1" t="shared" si="13"/>
        <v>0.14358957750725201</v>
      </c>
      <c r="Y26" s="89">
        <f ca="1" t="shared" si="14"/>
        <v>-1.2192587106026527</v>
      </c>
      <c r="Z26" s="89">
        <f ca="1" t="shared" si="15"/>
        <v>20.594972564453577</v>
      </c>
      <c r="AA26" s="87">
        <f ca="1" t="shared" si="16"/>
        <v>0.1273214677650663</v>
      </c>
      <c r="AD26" s="90">
        <f>IF(N26,D26,AD25+14)</f>
        <v>45028</v>
      </c>
      <c r="AE26" s="91">
        <f t="shared" si="17"/>
      </c>
      <c r="AF26" s="72">
        <f>IF(N26,F26,AF25)</f>
        <v>163</v>
      </c>
      <c r="AG26" s="85">
        <f t="shared" si="19"/>
        <v>43.77502608519737</v>
      </c>
      <c r="AH26" s="85">
        <f t="shared" si="20"/>
        <v>49.24690434584704</v>
      </c>
      <c r="AI26" s="85">
        <f t="shared" si="21"/>
        <v>54.71878260649672</v>
      </c>
      <c r="AK26" s="71">
        <f t="shared" si="22"/>
        <v>43.41409419765856</v>
      </c>
      <c r="AL26" s="71">
        <f t="shared" si="23"/>
        <v>51.03609795895799</v>
      </c>
      <c r="AM26" s="71">
        <f t="shared" si="24"/>
        <v>56.0987982692872</v>
      </c>
      <c r="AN26" s="71">
        <f t="shared" si="25"/>
        <v>61.95347688434356</v>
      </c>
      <c r="AO26" s="71">
        <f t="shared" si="26"/>
        <v>74.97867436771406</v>
      </c>
      <c r="AP26" s="71"/>
      <c r="AQ26" s="71"/>
    </row>
    <row r="27" spans="1:43" ht="12.75">
      <c r="A27" s="22"/>
      <c r="B27" s="22"/>
      <c r="C27" s="15"/>
      <c r="D27" s="39"/>
      <c r="E27" s="34"/>
      <c r="F27" s="34">
        <f aca="true" t="shared" si="35" ref="F27:F34">IF(ISNUMBER(D27),F26,"")</f>
      </c>
      <c r="G27" s="42">
        <f t="shared" si="30"/>
      </c>
      <c r="H27" s="42">
        <f t="shared" si="31"/>
      </c>
      <c r="I27" s="42">
        <f t="shared" si="32"/>
      </c>
      <c r="J27" s="42">
        <f t="shared" si="33"/>
      </c>
      <c r="K27" s="43">
        <f t="shared" si="34"/>
      </c>
      <c r="L27" s="84"/>
      <c r="M27" s="72"/>
      <c r="N27" s="72" t="str">
        <f t="shared" si="5"/>
        <v>FALSE</v>
      </c>
      <c r="O27" s="85">
        <f t="shared" si="27"/>
        <v>16.402464065708433</v>
      </c>
      <c r="P27" s="85">
        <f ca="1" t="shared" si="6"/>
        <v>16.333</v>
      </c>
      <c r="Q27" s="86">
        <f ca="1" t="shared" si="7"/>
        <v>16.417</v>
      </c>
      <c r="R27" s="87">
        <f t="shared" si="28"/>
        <v>0.8269531631956142</v>
      </c>
      <c r="S27" s="88">
        <f ca="1" t="shared" si="8"/>
        <v>1</v>
      </c>
      <c r="T27" s="85">
        <f ca="1" t="shared" si="9"/>
        <v>163.39480859489586</v>
      </c>
      <c r="U27" s="89">
        <f ca="1" t="shared" si="10"/>
        <v>0.037135191405104136</v>
      </c>
      <c r="V27" s="89">
        <f ca="1" t="shared" si="11"/>
        <v>-0.5019617189791736</v>
      </c>
      <c r="W27" s="89">
        <f ca="1" t="shared" si="12"/>
        <v>56.151365004400134</v>
      </c>
      <c r="X27" s="89">
        <f ca="1" t="shared" si="13"/>
        <v>0.14350287889899283</v>
      </c>
      <c r="Y27" s="89">
        <f ca="1" t="shared" si="14"/>
        <v>-1.2183460936736088</v>
      </c>
      <c r="Z27" s="89">
        <f ca="1" t="shared" si="15"/>
        <v>20.610943360711847</v>
      </c>
      <c r="AA27" s="87">
        <f ca="1" t="shared" si="16"/>
        <v>0.1272986523418402</v>
      </c>
      <c r="AD27" s="90">
        <f t="shared" si="29"/>
        <v>45042</v>
      </c>
      <c r="AE27" s="91">
        <f t="shared" si="17"/>
      </c>
      <c r="AF27" s="72">
        <f t="shared" si="18"/>
        <v>163</v>
      </c>
      <c r="AG27" s="85">
        <f t="shared" si="19"/>
        <v>43.80897233206024</v>
      </c>
      <c r="AH27" s="85">
        <f t="shared" si="20"/>
        <v>49.285093873567774</v>
      </c>
      <c r="AI27" s="85">
        <f t="shared" si="21"/>
        <v>54.76121541507531</v>
      </c>
      <c r="AK27" s="71">
        <f t="shared" si="22"/>
        <v>43.45477487639434</v>
      </c>
      <c r="AL27" s="71">
        <f t="shared" si="23"/>
        <v>51.08738539702322</v>
      </c>
      <c r="AM27" s="71">
        <f t="shared" si="24"/>
        <v>56.151365004400134</v>
      </c>
      <c r="AN27" s="71">
        <f t="shared" si="25"/>
        <v>62.00856892239247</v>
      </c>
      <c r="AO27" s="71">
        <f t="shared" si="26"/>
        <v>75.04385984047265</v>
      </c>
      <c r="AP27" s="71"/>
      <c r="AQ27" s="71"/>
    </row>
    <row r="28" spans="1:43" ht="12.75">
      <c r="A28" s="22"/>
      <c r="B28" s="22"/>
      <c r="C28" s="15"/>
      <c r="D28" s="39"/>
      <c r="E28" s="34"/>
      <c r="F28" s="34">
        <f t="shared" si="35"/>
      </c>
      <c r="G28" s="42">
        <f t="shared" si="30"/>
      </c>
      <c r="H28" s="42">
        <f t="shared" si="31"/>
      </c>
      <c r="I28" s="42">
        <f t="shared" si="32"/>
      </c>
      <c r="J28" s="42">
        <f t="shared" si="33"/>
      </c>
      <c r="K28" s="43">
        <f t="shared" si="34"/>
      </c>
      <c r="L28" s="84"/>
      <c r="M28" s="72"/>
      <c r="N28" s="72" t="str">
        <f t="shared" si="5"/>
        <v>FALSE</v>
      </c>
      <c r="O28" s="85">
        <f t="shared" si="27"/>
        <v>16.440793976728283</v>
      </c>
      <c r="P28" s="85">
        <f ca="1" t="shared" si="6"/>
        <v>16.417</v>
      </c>
      <c r="Q28" s="86">
        <f ca="1" t="shared" si="7"/>
        <v>16.5</v>
      </c>
      <c r="R28" s="87">
        <f t="shared" si="28"/>
        <v>0.28667441841303876</v>
      </c>
      <c r="S28" s="88">
        <f ca="1" t="shared" si="8"/>
        <v>1</v>
      </c>
      <c r="T28" s="85">
        <f ca="1" t="shared" si="9"/>
        <v>163.40573348836827</v>
      </c>
      <c r="U28" s="89">
        <f ca="1" t="shared" si="10"/>
        <v>0.03712426651163174</v>
      </c>
      <c r="V28" s="89">
        <f ca="1" t="shared" si="11"/>
        <v>-0.5044333720920652</v>
      </c>
      <c r="W28" s="89">
        <f ca="1" t="shared" si="12"/>
        <v>56.20292018835096</v>
      </c>
      <c r="X28" s="89">
        <f ca="1" t="shared" si="13"/>
        <v>0.1434212653488698</v>
      </c>
      <c r="Y28" s="89">
        <f ca="1" t="shared" si="14"/>
        <v>-1.217713325581587</v>
      </c>
      <c r="Z28" s="89">
        <f ca="1" t="shared" si="15"/>
        <v>20.627033604644456</v>
      </c>
      <c r="AA28" s="87">
        <f ca="1" t="shared" si="16"/>
        <v>0.1272727995348952</v>
      </c>
      <c r="AD28" s="90">
        <f t="shared" si="29"/>
        <v>45056</v>
      </c>
      <c r="AE28" s="91">
        <f t="shared" si="17"/>
      </c>
      <c r="AF28" s="72">
        <f t="shared" si="18"/>
        <v>163</v>
      </c>
      <c r="AG28" s="85">
        <f t="shared" si="19"/>
        <v>43.843172467343884</v>
      </c>
      <c r="AH28" s="85">
        <f t="shared" si="20"/>
        <v>49.32356902576187</v>
      </c>
      <c r="AI28" s="85">
        <f t="shared" si="21"/>
        <v>54.803965584179856</v>
      </c>
      <c r="AK28" s="71">
        <f t="shared" si="22"/>
        <v>43.494672729494056</v>
      </c>
      <c r="AL28" s="71">
        <f t="shared" si="23"/>
        <v>51.13753060712661</v>
      </c>
      <c r="AM28" s="71">
        <f t="shared" si="24"/>
        <v>56.20292018835096</v>
      </c>
      <c r="AN28" s="71">
        <f t="shared" si="25"/>
        <v>62.062678018783174</v>
      </c>
      <c r="AO28" s="71">
        <f t="shared" si="26"/>
        <v>75.10762021326052</v>
      </c>
      <c r="AP28" s="71"/>
      <c r="AQ28" s="71"/>
    </row>
    <row r="29" spans="1:43" ht="12.75">
      <c r="A29" s="22"/>
      <c r="B29" s="22"/>
      <c r="C29" s="15"/>
      <c r="D29" s="39"/>
      <c r="E29" s="34"/>
      <c r="F29" s="34">
        <f t="shared" si="35"/>
      </c>
      <c r="G29" s="42">
        <f t="shared" si="30"/>
      </c>
      <c r="H29" s="42">
        <f t="shared" si="31"/>
      </c>
      <c r="I29" s="42">
        <f t="shared" si="32"/>
      </c>
      <c r="J29" s="42">
        <f t="shared" si="33"/>
      </c>
      <c r="K29" s="43">
        <f t="shared" si="34"/>
      </c>
      <c r="L29" s="84"/>
      <c r="M29" s="72"/>
      <c r="N29" s="72" t="str">
        <f t="shared" si="5"/>
        <v>FALSE</v>
      </c>
      <c r="O29" s="85">
        <f t="shared" si="27"/>
        <v>16.479123887748134</v>
      </c>
      <c r="P29" s="85">
        <f ca="1" t="shared" si="6"/>
        <v>16.417</v>
      </c>
      <c r="Q29" s="86">
        <f ca="1" t="shared" si="7"/>
        <v>16.5</v>
      </c>
      <c r="R29" s="87">
        <f t="shared" si="28"/>
        <v>0.748480575278719</v>
      </c>
      <c r="S29" s="88">
        <f ca="1" t="shared" si="8"/>
        <v>1</v>
      </c>
      <c r="T29" s="85">
        <f ca="1" t="shared" si="9"/>
        <v>163.41496961150557</v>
      </c>
      <c r="U29" s="89">
        <f ca="1" t="shared" si="10"/>
        <v>0.037115030388494424</v>
      </c>
      <c r="V29" s="89">
        <f ca="1" t="shared" si="11"/>
        <v>-0.5067424028763936</v>
      </c>
      <c r="W29" s="89">
        <f ca="1" t="shared" si="12"/>
        <v>56.25385740745324</v>
      </c>
      <c r="X29" s="89">
        <f ca="1" t="shared" si="13"/>
        <v>0.1433427583022026</v>
      </c>
      <c r="Y29" s="89">
        <f ca="1" t="shared" si="14"/>
        <v>-1.2172515194247213</v>
      </c>
      <c r="Z29" s="89">
        <f ca="1" t="shared" si="15"/>
        <v>20.643196820134754</v>
      </c>
      <c r="AA29" s="87">
        <f ca="1" t="shared" si="16"/>
        <v>0.12724509116548327</v>
      </c>
      <c r="AD29" s="90">
        <f t="shared" si="29"/>
        <v>45070</v>
      </c>
      <c r="AE29" s="91">
        <f t="shared" si="17"/>
      </c>
      <c r="AF29" s="72">
        <f t="shared" si="18"/>
        <v>163</v>
      </c>
      <c r="AG29" s="85">
        <f t="shared" si="19"/>
        <v>43.87752770513283</v>
      </c>
      <c r="AH29" s="85">
        <f t="shared" si="20"/>
        <v>49.36221866827443</v>
      </c>
      <c r="AI29" s="85">
        <f t="shared" si="21"/>
        <v>54.846909631416025</v>
      </c>
      <c r="AK29" s="71">
        <f t="shared" si="22"/>
        <v>43.534092348033084</v>
      </c>
      <c r="AL29" s="71">
        <f t="shared" si="23"/>
        <v>51.186979598632526</v>
      </c>
      <c r="AM29" s="71">
        <f t="shared" si="24"/>
        <v>56.25385740745324</v>
      </c>
      <c r="AN29" s="71">
        <f t="shared" si="25"/>
        <v>62.11618463686072</v>
      </c>
      <c r="AO29" s="71">
        <f t="shared" si="26"/>
        <v>75.17050363383966</v>
      </c>
      <c r="AP29" s="71"/>
      <c r="AQ29" s="71"/>
    </row>
    <row r="30" spans="1:43" ht="12.75">
      <c r="A30" s="22"/>
      <c r="B30" s="22"/>
      <c r="C30" s="15"/>
      <c r="D30" s="39"/>
      <c r="E30" s="34"/>
      <c r="F30" s="34"/>
      <c r="G30" s="42">
        <f t="shared" si="30"/>
      </c>
      <c r="H30" s="42">
        <f t="shared" si="31"/>
      </c>
      <c r="I30" s="42">
        <f t="shared" si="32"/>
      </c>
      <c r="J30" s="42">
        <f t="shared" si="33"/>
      </c>
      <c r="K30" s="43">
        <f t="shared" si="34"/>
      </c>
      <c r="L30" s="84"/>
      <c r="M30" s="72"/>
      <c r="N30" s="72" t="str">
        <f t="shared" si="5"/>
        <v>FALSE</v>
      </c>
      <c r="O30" s="85">
        <f t="shared" si="27"/>
        <v>16.517453798767985</v>
      </c>
      <c r="P30" s="85">
        <f ca="1" t="shared" si="6"/>
        <v>16.5</v>
      </c>
      <c r="Q30" s="86">
        <f ca="1" t="shared" si="7"/>
        <v>16.583</v>
      </c>
      <c r="R30" s="87">
        <f t="shared" si="28"/>
        <v>0.2102867321443993</v>
      </c>
      <c r="S30" s="88">
        <f ca="1" t="shared" si="8"/>
        <v>1</v>
      </c>
      <c r="T30" s="85">
        <f ca="1" t="shared" si="9"/>
        <v>163.4263086019643</v>
      </c>
      <c r="U30" s="89">
        <f ca="1" t="shared" si="10"/>
        <v>0.03710369139803567</v>
      </c>
      <c r="V30" s="89">
        <f ca="1" t="shared" si="11"/>
        <v>-0.509051433660722</v>
      </c>
      <c r="W30" s="89">
        <f ca="1" t="shared" si="12"/>
        <v>56.30361702085552</v>
      </c>
      <c r="X30" s="89">
        <f ca="1" t="shared" si="13"/>
        <v>0.1432663541228569</v>
      </c>
      <c r="Y30" s="89">
        <f ca="1" t="shared" si="14"/>
        <v>-1.2167897132678556</v>
      </c>
      <c r="Z30" s="89">
        <f ca="1" t="shared" si="15"/>
        <v>20.658939462160767</v>
      </c>
      <c r="AA30" s="87">
        <f ca="1" t="shared" si="16"/>
        <v>0.12721948566339278</v>
      </c>
      <c r="AD30" s="90">
        <f t="shared" si="29"/>
        <v>45084</v>
      </c>
      <c r="AE30" s="91">
        <f t="shared" si="17"/>
      </c>
      <c r="AF30" s="88">
        <f t="shared" si="18"/>
        <v>163</v>
      </c>
      <c r="AG30" s="85">
        <f t="shared" si="19"/>
        <v>43.910989005611945</v>
      </c>
      <c r="AH30" s="85">
        <f t="shared" si="20"/>
        <v>49.399862631313454</v>
      </c>
      <c r="AI30" s="85">
        <f t="shared" si="21"/>
        <v>54.88873625701493</v>
      </c>
      <c r="AK30" s="71">
        <f t="shared" si="22"/>
        <v>43.57260063359592</v>
      </c>
      <c r="AL30" s="71">
        <f t="shared" si="23"/>
        <v>51.235292349674864</v>
      </c>
      <c r="AM30" s="71">
        <f t="shared" si="24"/>
        <v>56.30361702085552</v>
      </c>
      <c r="AN30" s="71">
        <f t="shared" si="25"/>
        <v>62.16847757783281</v>
      </c>
      <c r="AO30" s="71">
        <f t="shared" si="26"/>
        <v>75.23213921789272</v>
      </c>
      <c r="AP30" s="71"/>
      <c r="AQ30" s="71"/>
    </row>
    <row r="31" spans="1:43" ht="12.75">
      <c r="A31" s="22"/>
      <c r="B31" s="22"/>
      <c r="C31" s="15"/>
      <c r="D31" s="39"/>
      <c r="E31" s="34"/>
      <c r="F31" s="34">
        <f t="shared" si="35"/>
      </c>
      <c r="G31" s="42">
        <f t="shared" si="30"/>
      </c>
      <c r="H31" s="42">
        <f t="shared" si="31"/>
      </c>
      <c r="I31" s="42">
        <f t="shared" si="32"/>
      </c>
      <c r="J31" s="42">
        <f t="shared" si="33"/>
      </c>
      <c r="K31" s="43">
        <f t="shared" si="34"/>
      </c>
      <c r="L31" s="84"/>
      <c r="M31" s="72"/>
      <c r="N31" s="72" t="str">
        <f t="shared" si="5"/>
        <v>FALSE</v>
      </c>
      <c r="O31" s="85">
        <f t="shared" si="27"/>
        <v>16.555783709787836</v>
      </c>
      <c r="P31" s="85">
        <f ca="1" t="shared" si="6"/>
        <v>16.5</v>
      </c>
      <c r="Q31" s="86">
        <f ca="1" t="shared" si="7"/>
        <v>16.583</v>
      </c>
      <c r="R31" s="87">
        <f t="shared" si="28"/>
        <v>0.6720928890100796</v>
      </c>
      <c r="S31" s="88">
        <f ca="1" t="shared" si="8"/>
        <v>1</v>
      </c>
      <c r="T31" s="85">
        <f ca="1" t="shared" si="9"/>
        <v>163.4401627866703</v>
      </c>
      <c r="U31" s="89">
        <f ca="1" t="shared" si="10"/>
        <v>0.037089837213329695</v>
      </c>
      <c r="V31" s="89">
        <f ca="1" t="shared" si="11"/>
        <v>-0.5113604644450505</v>
      </c>
      <c r="W31" s="89">
        <f ca="1" t="shared" si="12"/>
        <v>56.35196812547935</v>
      </c>
      <c r="X31" s="89">
        <f ca="1" t="shared" si="13"/>
        <v>0.14319246513775838</v>
      </c>
      <c r="Y31" s="89">
        <f ca="1" t="shared" si="14"/>
        <v>-1.21632790711099</v>
      </c>
      <c r="Z31" s="89">
        <f ca="1" t="shared" si="15"/>
        <v>20.67417906533733</v>
      </c>
      <c r="AA31" s="87">
        <f ca="1" t="shared" si="16"/>
        <v>0.1271963953555495</v>
      </c>
      <c r="AD31" s="90">
        <f t="shared" si="29"/>
        <v>45098</v>
      </c>
      <c r="AE31" s="91">
        <f t="shared" si="17"/>
      </c>
      <c r="AF31" s="72">
        <f t="shared" si="18"/>
        <v>163</v>
      </c>
      <c r="AG31" s="85">
        <f t="shared" si="19"/>
        <v>43.9433810869558</v>
      </c>
      <c r="AH31" s="85">
        <f t="shared" si="20"/>
        <v>49.43630372282527</v>
      </c>
      <c r="AI31" s="85">
        <f t="shared" si="21"/>
        <v>54.929226358694756</v>
      </c>
      <c r="AK31" s="71">
        <f t="shared" si="22"/>
        <v>43.610018893442124</v>
      </c>
      <c r="AL31" s="71">
        <f t="shared" si="23"/>
        <v>51.282244790861526</v>
      </c>
      <c r="AM31" s="71">
        <f t="shared" si="24"/>
        <v>56.35196812547935</v>
      </c>
      <c r="AN31" s="71">
        <f t="shared" si="25"/>
        <v>62.21932055548173</v>
      </c>
      <c r="AO31" s="71">
        <f t="shared" si="26"/>
        <v>75.29228794760074</v>
      </c>
      <c r="AP31" s="71"/>
      <c r="AQ31" s="71"/>
    </row>
    <row r="32" spans="1:43" ht="12.75">
      <c r="A32" s="22"/>
      <c r="B32" s="22"/>
      <c r="C32" s="15"/>
      <c r="D32" s="39">
        <f ca="1">IF(E32&lt;&gt;"",TODAY(),"")</f>
      </c>
      <c r="E32" s="34"/>
      <c r="F32" s="34">
        <f t="shared" si="35"/>
      </c>
      <c r="G32" s="42">
        <f t="shared" si="30"/>
      </c>
      <c r="H32" s="42">
        <f t="shared" si="31"/>
      </c>
      <c r="I32" s="42">
        <f t="shared" si="32"/>
      </c>
      <c r="J32" s="42">
        <f t="shared" si="33"/>
      </c>
      <c r="K32" s="43">
        <f t="shared" si="34"/>
      </c>
      <c r="L32" s="84"/>
      <c r="M32" s="72"/>
      <c r="N32" s="72" t="str">
        <f t="shared" si="5"/>
        <v>FALSE</v>
      </c>
      <c r="O32" s="85">
        <f t="shared" si="27"/>
        <v>16.594113620807686</v>
      </c>
      <c r="P32" s="85">
        <f ca="1" t="shared" si="6"/>
        <v>16.583</v>
      </c>
      <c r="Q32" s="86">
        <f ca="1" t="shared" si="7"/>
        <v>16.667</v>
      </c>
      <c r="R32" s="87">
        <f t="shared" si="28"/>
        <v>0.13230500961532657</v>
      </c>
      <c r="S32" s="88">
        <f ca="1" t="shared" si="8"/>
        <v>1</v>
      </c>
      <c r="T32" s="85">
        <f ca="1" t="shared" si="9"/>
        <v>163.45132305009614</v>
      </c>
      <c r="U32" s="89">
        <f ca="1" t="shared" si="10"/>
        <v>0.03707867694990385</v>
      </c>
      <c r="V32" s="89">
        <f ca="1" t="shared" si="11"/>
        <v>-0.5136615250480766</v>
      </c>
      <c r="W32" s="89">
        <f ca="1" t="shared" si="12"/>
        <v>56.39941142645288</v>
      </c>
      <c r="X32" s="89">
        <f ca="1" t="shared" si="13"/>
        <v>0.1431201542485577</v>
      </c>
      <c r="Y32" s="89">
        <f ca="1" t="shared" si="14"/>
        <v>-1.2157353899807692</v>
      </c>
      <c r="Z32" s="89">
        <f ca="1" t="shared" si="15"/>
        <v>20.689366065317305</v>
      </c>
      <c r="AA32" s="87">
        <f ca="1" t="shared" si="16"/>
        <v>0.12717206169942308</v>
      </c>
      <c r="AD32" s="90">
        <f t="shared" si="29"/>
        <v>45112</v>
      </c>
      <c r="AE32" s="91">
        <f t="shared" si="17"/>
      </c>
      <c r="AF32" s="72">
        <f t="shared" si="18"/>
        <v>163</v>
      </c>
      <c r="AG32" s="85">
        <f t="shared" si="19"/>
        <v>43.97566135915324</v>
      </c>
      <c r="AH32" s="85">
        <f t="shared" si="20"/>
        <v>49.472619029047394</v>
      </c>
      <c r="AI32" s="85">
        <f t="shared" si="21"/>
        <v>54.969576698941545</v>
      </c>
      <c r="AK32" s="71">
        <f t="shared" si="22"/>
        <v>43.64673461643543</v>
      </c>
      <c r="AL32" s="71">
        <f t="shared" si="23"/>
        <v>51.32832132640418</v>
      </c>
      <c r="AM32" s="71">
        <f t="shared" si="24"/>
        <v>56.39941142645288</v>
      </c>
      <c r="AN32" s="71">
        <f t="shared" si="25"/>
        <v>62.26922303056797</v>
      </c>
      <c r="AO32" s="71">
        <f t="shared" si="26"/>
        <v>75.3514402518997</v>
      </c>
      <c r="AP32" s="71"/>
      <c r="AQ32" s="71"/>
    </row>
    <row r="33" spans="1:43" ht="12.75">
      <c r="A33" s="22"/>
      <c r="B33" s="22"/>
      <c r="C33" s="15"/>
      <c r="D33" s="39">
        <f ca="1">IF(E33&lt;&gt;"",TODAY(),"")</f>
      </c>
      <c r="E33" s="34"/>
      <c r="F33" s="34">
        <f t="shared" si="35"/>
      </c>
      <c r="G33" s="42">
        <f t="shared" si="30"/>
      </c>
      <c r="H33" s="42">
        <f t="shared" si="31"/>
      </c>
      <c r="I33" s="42">
        <f t="shared" si="32"/>
      </c>
      <c r="J33" s="42">
        <f t="shared" si="33"/>
      </c>
      <c r="K33" s="43">
        <f t="shared" si="34"/>
      </c>
      <c r="L33" s="84"/>
      <c r="M33" s="72"/>
      <c r="N33" s="72" t="str">
        <f t="shared" si="5"/>
        <v>FALSE</v>
      </c>
      <c r="O33" s="85">
        <f t="shared" si="27"/>
        <v>16.632443531827537</v>
      </c>
      <c r="P33" s="85">
        <f ca="1" t="shared" si="6"/>
        <v>16.583</v>
      </c>
      <c r="Q33" s="86">
        <f ca="1" t="shared" si="7"/>
        <v>16.667</v>
      </c>
      <c r="R33" s="87">
        <f t="shared" si="28"/>
        <v>0.5886134741373418</v>
      </c>
      <c r="S33" s="88">
        <f ca="1" t="shared" si="8"/>
        <v>1</v>
      </c>
      <c r="T33" s="85">
        <f ca="1" t="shared" si="9"/>
        <v>163.45588613474138</v>
      </c>
      <c r="U33" s="89">
        <f ca="1" t="shared" si="10"/>
        <v>0.03707411386525863</v>
      </c>
      <c r="V33" s="89">
        <f ca="1" t="shared" si="11"/>
        <v>-0.5159430673706867</v>
      </c>
      <c r="W33" s="89">
        <f ca="1" t="shared" si="12"/>
        <v>56.44463159528701</v>
      </c>
      <c r="X33" s="89">
        <f ca="1" t="shared" si="13"/>
        <v>0.1430517079788794</v>
      </c>
      <c r="Y33" s="89">
        <f ca="1" t="shared" si="14"/>
        <v>-1.2148227730517254</v>
      </c>
      <c r="Z33" s="89">
        <f ca="1" t="shared" si="15"/>
        <v>20.704424244646532</v>
      </c>
      <c r="AA33" s="87">
        <f ca="1" t="shared" si="16"/>
        <v>0.12714468319155176</v>
      </c>
      <c r="AD33" s="90">
        <f t="shared" si="29"/>
        <v>45126</v>
      </c>
      <c r="AE33" s="91">
        <f t="shared" si="17"/>
      </c>
      <c r="AF33" s="72">
        <f t="shared" si="18"/>
        <v>163</v>
      </c>
      <c r="AG33" s="85">
        <f t="shared" si="19"/>
        <v>44.00766782048109</v>
      </c>
      <c r="AH33" s="85">
        <f t="shared" si="20"/>
        <v>49.50862629804123</v>
      </c>
      <c r="AI33" s="85">
        <f t="shared" si="21"/>
        <v>55.009584775601375</v>
      </c>
      <c r="AK33" s="71">
        <f t="shared" si="22"/>
        <v>43.68172988781317</v>
      </c>
      <c r="AL33" s="71">
        <f t="shared" si="23"/>
        <v>51.3722465185173</v>
      </c>
      <c r="AM33" s="71">
        <f t="shared" si="24"/>
        <v>56.44463159528701</v>
      </c>
      <c r="AN33" s="71">
        <f t="shared" si="25"/>
        <v>62.316830722135826</v>
      </c>
      <c r="AO33" s="71">
        <f t="shared" si="26"/>
        <v>75.40817828032718</v>
      </c>
      <c r="AP33" s="71"/>
      <c r="AQ33" s="71"/>
    </row>
    <row r="34" spans="1:43" ht="12.75">
      <c r="A34" s="22"/>
      <c r="B34" s="22"/>
      <c r="C34" s="15"/>
      <c r="D34" s="39">
        <f ca="1">IF(E34&lt;&gt;"",TODAY(),"")</f>
      </c>
      <c r="E34" s="35"/>
      <c r="F34" s="35">
        <f t="shared" si="35"/>
      </c>
      <c r="G34" s="44">
        <f>IF(AND(D34&lt;&gt;"",E34&lt;&gt;"",F34&lt;&gt;""),E34/(F34*F34)*10000,"")</f>
      </c>
      <c r="H34" s="44">
        <f>IF(N34,100*NORMSDIST((POWER((E34/W34),V34)-1)/(V34*X34)),"")</f>
      </c>
      <c r="I34" s="44">
        <f>IF(N34,100*NORMSDIST(((F34/T34)-1)/U34),"")</f>
      </c>
      <c r="J34" s="44">
        <f>IF(N34,100*NORMSDIST((POWER(G34/Z34,Y34)-1)/(Y34*AA34)),"")</f>
      </c>
      <c r="K34" s="45">
        <f>IF(N34,(E34/(F34*F34)*1000000/Z34),"")</f>
      </c>
      <c r="L34" s="84"/>
      <c r="M34" s="72"/>
      <c r="N34" s="72" t="str">
        <f t="shared" si="5"/>
        <v>FALSE</v>
      </c>
      <c r="O34" s="85">
        <f t="shared" si="27"/>
        <v>16.670773442847388</v>
      </c>
      <c r="P34" s="85">
        <f ca="1" t="shared" si="6"/>
        <v>16.667</v>
      </c>
      <c r="Q34" s="86">
        <f ca="1" t="shared" si="7"/>
        <v>16.75</v>
      </c>
      <c r="R34" s="87">
        <f t="shared" si="28"/>
        <v>0.04546316683597824</v>
      </c>
      <c r="S34" s="88">
        <f ca="1" t="shared" si="8"/>
        <v>1</v>
      </c>
      <c r="T34" s="85">
        <f ca="1" t="shared" si="9"/>
        <v>163.46090926333673</v>
      </c>
      <c r="U34" s="89">
        <f ca="1" t="shared" si="10"/>
        <v>0.03706909073666328</v>
      </c>
      <c r="V34" s="89">
        <f ca="1" t="shared" si="11"/>
        <v>-0.5182273158341799</v>
      </c>
      <c r="W34" s="89">
        <f ca="1" t="shared" si="12"/>
        <v>56.48974627874952</v>
      </c>
      <c r="X34" s="89">
        <f ca="1" t="shared" si="13"/>
        <v>0.14298408978831134</v>
      </c>
      <c r="Y34" s="89">
        <f ca="1" t="shared" si="14"/>
        <v>-1.213954536833164</v>
      </c>
      <c r="Z34" s="89">
        <f ca="1" t="shared" si="15"/>
        <v>20.71950028450559</v>
      </c>
      <c r="AA34" s="87">
        <f ca="1" t="shared" si="16"/>
        <v>0.1271177268416582</v>
      </c>
      <c r="AD34" s="90">
        <f t="shared" si="29"/>
        <v>45140</v>
      </c>
      <c r="AE34" s="91">
        <f t="shared" si="17"/>
      </c>
      <c r="AF34" s="72">
        <f t="shared" si="18"/>
        <v>163</v>
      </c>
      <c r="AG34" s="85">
        <f t="shared" si="19"/>
        <v>44.039712244722324</v>
      </c>
      <c r="AH34" s="85">
        <f t="shared" si="20"/>
        <v>49.54467627531261</v>
      </c>
      <c r="AI34" s="85">
        <f t="shared" si="21"/>
        <v>55.0496403059029</v>
      </c>
      <c r="AK34" s="71">
        <f t="shared" si="22"/>
        <v>43.71664352550176</v>
      </c>
      <c r="AL34" s="71">
        <f t="shared" si="23"/>
        <v>51.41605250396862</v>
      </c>
      <c r="AM34" s="71">
        <f t="shared" si="24"/>
        <v>56.48974627874952</v>
      </c>
      <c r="AN34" s="71">
        <f t="shared" si="25"/>
        <v>62.364354724673014</v>
      </c>
      <c r="AO34" s="71">
        <f t="shared" si="26"/>
        <v>75.46490716962118</v>
      </c>
      <c r="AP34" s="71"/>
      <c r="AQ34" s="71"/>
    </row>
    <row r="35" spans="1:43" ht="12.75">
      <c r="A35" s="12"/>
      <c r="B35" s="12"/>
      <c r="C35" s="23"/>
      <c r="D35" s="70"/>
      <c r="E35" s="31"/>
      <c r="F35" s="31"/>
      <c r="G35" s="31">
        <f>IF(N35,E35/(F35*F35)*10000,"")</f>
      </c>
      <c r="H35" s="31">
        <f t="shared" si="1"/>
      </c>
      <c r="I35" s="31">
        <f t="shared" si="2"/>
      </c>
      <c r="J35" s="31">
        <f t="shared" si="3"/>
      </c>
      <c r="K35" s="31">
        <f t="shared" si="4"/>
      </c>
      <c r="L35" s="74"/>
      <c r="M35" s="72"/>
      <c r="N35" s="72" t="str">
        <f t="shared" si="5"/>
        <v>FALSE</v>
      </c>
      <c r="O35" s="85">
        <f>IF(N35,(D35-DateofBirth)/365.25,O34+(14/365.25))</f>
        <v>16.70910335386724</v>
      </c>
      <c r="P35" s="85">
        <f ca="1" t="shared" si="6"/>
        <v>16.667</v>
      </c>
      <c r="Q35" s="86">
        <f ca="1" t="shared" si="7"/>
        <v>16.75</v>
      </c>
      <c r="R35" s="87">
        <f t="shared" si="28"/>
        <v>0.5072693237016584</v>
      </c>
      <c r="S35" s="88">
        <f ca="1" t="shared" si="8"/>
        <v>1</v>
      </c>
      <c r="T35" s="85">
        <f ca="1" t="shared" si="9"/>
        <v>163.47014538647403</v>
      </c>
      <c r="U35" s="89">
        <f ca="1" t="shared" si="10"/>
        <v>0.03705985461352597</v>
      </c>
      <c r="V35" s="89">
        <f ca="1" t="shared" si="11"/>
        <v>-0.5205363466185083</v>
      </c>
      <c r="W35" s="89">
        <f ca="1" t="shared" si="12"/>
        <v>56.53389494734588</v>
      </c>
      <c r="X35" s="89">
        <f ca="1" t="shared" si="13"/>
        <v>0.14292405498791877</v>
      </c>
      <c r="Y35" s="89">
        <f ca="1" t="shared" si="14"/>
        <v>-1.2134927306762984</v>
      </c>
      <c r="Z35" s="89">
        <f ca="1" t="shared" si="15"/>
        <v>20.734739887682156</v>
      </c>
      <c r="AA35" s="87">
        <f ca="1" t="shared" si="16"/>
        <v>0.12709463653381492</v>
      </c>
      <c r="AD35" s="90">
        <f>IF(N35,D35,AD34+14)</f>
        <v>45154</v>
      </c>
      <c r="AE35" s="91">
        <f t="shared" si="17"/>
      </c>
      <c r="AF35" s="72">
        <f>IF(N35,F35,AF34)</f>
        <v>163</v>
      </c>
      <c r="AG35" s="85">
        <f t="shared" si="19"/>
        <v>44.07210432606618</v>
      </c>
      <c r="AH35" s="85">
        <f t="shared" si="20"/>
        <v>49.58111736682445</v>
      </c>
      <c r="AI35" s="85">
        <f t="shared" si="21"/>
        <v>55.09013040758272</v>
      </c>
      <c r="AK35" s="71">
        <f t="shared" si="22"/>
        <v>43.750809577472126</v>
      </c>
      <c r="AL35" s="71">
        <f t="shared" si="23"/>
        <v>51.45873761028638</v>
      </c>
      <c r="AM35" s="71">
        <f t="shared" si="24"/>
        <v>56.53389494734588</v>
      </c>
      <c r="AN35" s="71">
        <f t="shared" si="25"/>
        <v>62.41115141745279</v>
      </c>
      <c r="AO35" s="71">
        <f t="shared" si="26"/>
        <v>75.52166713293198</v>
      </c>
      <c r="AP35" s="71"/>
      <c r="AQ35" s="71"/>
    </row>
  </sheetData>
  <sheetProtection sheet="1" objects="1" scenarios="1"/>
  <mergeCells count="2">
    <mergeCell ref="E9:G9"/>
    <mergeCell ref="E11:F11"/>
  </mergeCells>
  <dataValidations count="3">
    <dataValidation type="list" allowBlank="1" showInputMessage="1" showErrorMessage="1" sqref="K11">
      <formula1>"female,male"</formula1>
    </dataValidation>
    <dataValidation allowBlank="1" showInputMessage="1" showErrorMessage="1" promptTitle="Input Patient Name" prompt="Input patient name or unique reference" sqref="E9:G9"/>
    <dataValidation type="date" operator="lessThan" allowBlank="1" showInputMessage="1" showErrorMessage="1" promptTitle="Enter date of birth" prompt="Use the format dd/mm/yyyy to enter date of birth" errorTitle="Date Entry Error" error="Use the format dd/mm/yyyy" sqref="E11:F11">
      <formula1>TODAY()</formula1>
    </dataValidation>
  </dataValidations>
  <printOptions/>
  <pageMargins left="0.75" right="0.75" top="1" bottom="1" header="0.5" footer="0.5"/>
  <pageSetup horizontalDpi="600" verticalDpi="600" orientation="portrait" paperSize="9" scale="96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S65"/>
  <sheetViews>
    <sheetView showGridLines="0" showRowColHeaders="0" zoomScalePageLayoutView="0" workbookViewId="0" topLeftCell="A1">
      <pane ySplit="7" topLeftCell="A8" activePane="bottomLeft" state="frozen"/>
      <selection pane="topLeft" activeCell="B24" sqref="B24"/>
      <selection pane="bottomLeft" activeCell="D4" sqref="D4"/>
    </sheetView>
  </sheetViews>
  <sheetFormatPr defaultColWidth="0" defaultRowHeight="12.75"/>
  <cols>
    <col min="1" max="2" width="2.7109375" style="8" customWidth="1"/>
    <col min="3" max="3" width="9.140625" style="8" customWidth="1"/>
    <col min="4" max="4" width="5.57421875" style="8" customWidth="1"/>
    <col min="5" max="5" width="9.57421875" style="8" customWidth="1"/>
    <col min="6" max="6" width="1.7109375" style="8" customWidth="1"/>
    <col min="7" max="7" width="9.140625" style="8" customWidth="1"/>
    <col min="8" max="8" width="6.421875" style="8" customWidth="1"/>
    <col min="9" max="9" width="9.140625" style="8" customWidth="1"/>
    <col min="10" max="10" width="2.140625" style="8" customWidth="1"/>
    <col min="11" max="11" width="9.140625" style="8" customWidth="1"/>
    <col min="12" max="12" width="5.57421875" style="8" customWidth="1"/>
    <col min="13" max="13" width="1.57421875" style="8" customWidth="1"/>
    <col min="14" max="14" width="9.8515625" style="8" customWidth="1"/>
    <col min="15" max="15" width="9.140625" style="8" customWidth="1"/>
    <col min="16" max="16384" width="0" style="8" hidden="1" customWidth="1"/>
  </cols>
  <sheetData>
    <row r="1" ht="12.75" customHeight="1"/>
    <row r="2" spans="3:14" ht="26.25" customHeight="1"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56" t="s">
        <v>85</v>
      </c>
    </row>
    <row r="3" spans="3:14" ht="12.75" customHeight="1"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3:14" ht="12.75" customHeight="1"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3:14" ht="12.75" customHeight="1">
      <c r="C5" s="51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3:14" ht="18.75" customHeight="1">
      <c r="C6" s="55" t="str">
        <f>CHAR(169)&amp;" Early Onset Eating Disorders Research Team"</f>
        <v>© Early Onset Eating Disorders Research Team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4:19" ht="15">
      <c r="N7" s="26" t="s">
        <v>34</v>
      </c>
      <c r="O7" s="12"/>
      <c r="P7" s="12"/>
      <c r="Q7" s="12"/>
      <c r="R7" s="12"/>
      <c r="S7" s="12"/>
    </row>
    <row r="9" ht="12.75">
      <c r="C9" s="27" t="s">
        <v>35</v>
      </c>
    </row>
    <row r="11" ht="12.75">
      <c r="C11" s="8" t="s">
        <v>37</v>
      </c>
    </row>
    <row r="12" ht="12.75">
      <c r="C12" s="8" t="s">
        <v>39</v>
      </c>
    </row>
    <row r="13" ht="12.75">
      <c r="C13" s="8" t="s">
        <v>40</v>
      </c>
    </row>
    <row r="15" ht="12.75">
      <c r="C15" s="27" t="s">
        <v>38</v>
      </c>
    </row>
    <row r="17" ht="12.75">
      <c r="C17" s="8" t="s">
        <v>41</v>
      </c>
    </row>
    <row r="18" ht="12.75">
      <c r="C18" s="8" t="s">
        <v>42</v>
      </c>
    </row>
    <row r="19" ht="12.75">
      <c r="C19" s="8" t="s">
        <v>63</v>
      </c>
    </row>
    <row r="20" ht="12.75">
      <c r="C20" s="28" t="s">
        <v>70</v>
      </c>
    </row>
    <row r="21" ht="12.75">
      <c r="C21" s="28" t="s">
        <v>64</v>
      </c>
    </row>
    <row r="23" ht="12.75">
      <c r="C23" s="27" t="s">
        <v>36</v>
      </c>
    </row>
    <row r="24" ht="12.75">
      <c r="C24" s="27"/>
    </row>
    <row r="25" ht="12.75">
      <c r="C25" s="8" t="s">
        <v>71</v>
      </c>
    </row>
    <row r="26" ht="12.75">
      <c r="C26" s="8" t="s">
        <v>45</v>
      </c>
    </row>
    <row r="28" ht="12.75">
      <c r="C28" s="27" t="s">
        <v>43</v>
      </c>
    </row>
    <row r="30" ht="12.75">
      <c r="C30" s="8" t="s">
        <v>44</v>
      </c>
    </row>
    <row r="31" ht="12.75">
      <c r="C31" s="8" t="s">
        <v>69</v>
      </c>
    </row>
    <row r="32" ht="12.75">
      <c r="C32" s="8" t="s">
        <v>46</v>
      </c>
    </row>
    <row r="33" ht="12.75">
      <c r="C33" s="8" t="s">
        <v>47</v>
      </c>
    </row>
    <row r="35" ht="12.75">
      <c r="C35" s="27" t="s">
        <v>52</v>
      </c>
    </row>
    <row r="37" ht="12.75">
      <c r="C37" s="8" t="s">
        <v>48</v>
      </c>
    </row>
    <row r="38" ht="12.75">
      <c r="C38" s="8" t="s">
        <v>49</v>
      </c>
    </row>
    <row r="39" ht="12.75">
      <c r="C39" s="8" t="s">
        <v>50</v>
      </c>
    </row>
    <row r="40" ht="12.75">
      <c r="C40" s="8" t="s">
        <v>51</v>
      </c>
    </row>
    <row r="42" ht="12.75">
      <c r="C42" s="27" t="s">
        <v>74</v>
      </c>
    </row>
    <row r="44" ht="12.75">
      <c r="C44" s="8" t="s">
        <v>75</v>
      </c>
    </row>
    <row r="45" ht="12.75">
      <c r="C45" s="8" t="s">
        <v>53</v>
      </c>
    </row>
    <row r="47" spans="3:14" ht="12.75">
      <c r="C47" s="8" t="s">
        <v>54</v>
      </c>
      <c r="E47" s="30">
        <v>80</v>
      </c>
      <c r="F47" s="12"/>
      <c r="G47" s="8" t="s">
        <v>55</v>
      </c>
      <c r="I47" s="30">
        <v>90</v>
      </c>
      <c r="J47" s="12"/>
      <c r="K47" s="8" t="s">
        <v>56</v>
      </c>
      <c r="N47" s="30">
        <v>100</v>
      </c>
    </row>
    <row r="48" spans="5:14" ht="12.75">
      <c r="E48" s="12"/>
      <c r="F48" s="12"/>
      <c r="I48" s="12"/>
      <c r="J48" s="12"/>
      <c r="N48" s="12"/>
    </row>
    <row r="49" spans="3:14" ht="12.75">
      <c r="C49" s="27" t="s">
        <v>73</v>
      </c>
      <c r="E49" s="12"/>
      <c r="F49" s="12"/>
      <c r="I49" s="12"/>
      <c r="J49" s="12"/>
      <c r="N49" s="12"/>
    </row>
    <row r="50" spans="5:14" ht="12.75">
      <c r="E50" s="12"/>
      <c r="F50" s="12"/>
      <c r="I50" s="12"/>
      <c r="J50" s="12"/>
      <c r="N50" s="12"/>
    </row>
    <row r="51" spans="3:14" ht="12.75">
      <c r="C51" s="8" t="s">
        <v>76</v>
      </c>
      <c r="E51" s="12"/>
      <c r="F51" s="12"/>
      <c r="I51" s="12"/>
      <c r="J51" s="12"/>
      <c r="N51" s="12"/>
    </row>
    <row r="52" spans="3:14" ht="12.75">
      <c r="C52" s="8" t="s">
        <v>86</v>
      </c>
      <c r="E52" s="12"/>
      <c r="F52" s="12"/>
      <c r="I52" s="12"/>
      <c r="J52" s="12"/>
      <c r="N52" s="12"/>
    </row>
    <row r="53" spans="5:14" ht="12.75">
      <c r="E53" s="12"/>
      <c r="F53" s="12"/>
      <c r="I53" s="12"/>
      <c r="J53" s="12"/>
      <c r="N53" s="12"/>
    </row>
    <row r="54" spans="5:14" ht="12.75">
      <c r="E54" s="12" t="s">
        <v>77</v>
      </c>
      <c r="F54" s="12"/>
      <c r="G54" s="8" t="s">
        <v>78</v>
      </c>
      <c r="I54" s="12" t="s">
        <v>79</v>
      </c>
      <c r="J54" s="12"/>
      <c r="K54" s="8" t="s">
        <v>80</v>
      </c>
      <c r="N54" s="12" t="s">
        <v>81</v>
      </c>
    </row>
    <row r="55" spans="5:14" ht="12.75">
      <c r="E55" s="93">
        <v>3</v>
      </c>
      <c r="F55" s="12"/>
      <c r="G55" s="93">
        <v>25</v>
      </c>
      <c r="I55" s="93">
        <v>50</v>
      </c>
      <c r="J55" s="12"/>
      <c r="K55" s="93">
        <v>75</v>
      </c>
      <c r="N55" s="93">
        <v>97</v>
      </c>
    </row>
    <row r="56" spans="5:14" ht="12.75">
      <c r="E56" s="12"/>
      <c r="F56" s="12"/>
      <c r="I56" s="12"/>
      <c r="J56" s="12"/>
      <c r="N56" s="12"/>
    </row>
    <row r="57" spans="3:14" ht="12.75">
      <c r="C57" s="27" t="s">
        <v>61</v>
      </c>
      <c r="E57" s="12"/>
      <c r="F57" s="12"/>
      <c r="I57" s="12"/>
      <c r="J57" s="12"/>
      <c r="N57" s="12"/>
    </row>
    <row r="58" spans="5:14" ht="12.75">
      <c r="E58" s="12"/>
      <c r="F58" s="12"/>
      <c r="I58" s="12"/>
      <c r="J58" s="12"/>
      <c r="N58" s="12"/>
    </row>
    <row r="59" spans="3:14" ht="12.75">
      <c r="C59" s="8" t="s">
        <v>62</v>
      </c>
      <c r="E59" s="12"/>
      <c r="F59" s="12"/>
      <c r="I59" s="12"/>
      <c r="J59" s="12"/>
      <c r="N59" s="12"/>
    </row>
    <row r="60" spans="5:14" ht="12.75">
      <c r="E60" s="12"/>
      <c r="F60" s="12"/>
      <c r="I60" s="12"/>
      <c r="J60" s="12"/>
      <c r="N60" s="12"/>
    </row>
    <row r="61" ht="12.75">
      <c r="C61" s="27" t="s">
        <v>57</v>
      </c>
    </row>
    <row r="63" ht="12.75">
      <c r="C63" s="8" t="s">
        <v>58</v>
      </c>
    </row>
    <row r="64" ht="12.75">
      <c r="C64" s="8" t="s">
        <v>59</v>
      </c>
    </row>
    <row r="65" ht="12.75">
      <c r="C65" s="8" t="s">
        <v>60</v>
      </c>
    </row>
  </sheetData>
  <sheetProtection/>
  <printOptions/>
  <pageMargins left="0.7480314960629921" right="0" top="0.984251968503937" bottom="0.984251968503937" header="0.5118110236220472" footer="0.5118110236220472"/>
  <pageSetup horizontalDpi="600" verticalDpi="600" orientation="portrait" paperSize="9" scale="96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0"/>
  <sheetViews>
    <sheetView showGridLines="0" showRowColHeaders="0" zoomScalePageLayoutView="0" workbookViewId="0" topLeftCell="A1">
      <selection activeCell="N5" sqref="N5"/>
    </sheetView>
  </sheetViews>
  <sheetFormatPr defaultColWidth="9.140625" defaultRowHeight="12.75"/>
  <cols>
    <col min="1" max="1" width="3.421875" style="8" customWidth="1"/>
    <col min="2" max="3" width="9.140625" style="8" customWidth="1"/>
    <col min="4" max="4" width="13.57421875" style="8" bestFit="1" customWidth="1"/>
    <col min="5" max="5" width="12.00390625" style="8" customWidth="1"/>
    <col min="6" max="6" width="2.140625" style="8" customWidth="1"/>
    <col min="7" max="7" width="2.28125" style="8" customWidth="1"/>
    <col min="8" max="8" width="5.57421875" style="8" customWidth="1"/>
    <col min="9" max="9" width="4.00390625" style="8" customWidth="1"/>
    <col min="10" max="10" width="2.140625" style="8" customWidth="1"/>
    <col min="11" max="11" width="3.00390625" style="8" customWidth="1"/>
    <col min="12" max="16384" width="9.140625" style="8" customWidth="1"/>
  </cols>
  <sheetData>
    <row r="3" ht="40.5" customHeight="1"/>
    <row r="4" spans="1:13" ht="18">
      <c r="A4" s="12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56" t="s">
        <v>85</v>
      </c>
    </row>
    <row r="5" spans="1:13" ht="12.75">
      <c r="A5" s="12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2.75">
      <c r="A6" s="12"/>
      <c r="B6" s="51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ht="36" customHeight="1">
      <c r="A7" s="12"/>
      <c r="B7" s="51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</row>
    <row r="8" spans="1:13" ht="13.5" customHeight="1">
      <c r="A8" s="12"/>
      <c r="B8" s="54" t="str">
        <f>CHAR(169)&amp;" Early Onset Eating Disorders Research Team"</f>
        <v>© Early Onset Eating Disorders Research Team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ht="13.5" customHeight="1">
      <c r="A9" s="12"/>
      <c r="B9" s="69" t="s">
        <v>72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</row>
    <row r="10" spans="1:13" ht="12.75">
      <c r="A10" s="12"/>
      <c r="B10" s="55" t="str">
        <f>"   1990 growth reference data "&amp;CHAR(169)&amp;" Child Growth Foundation"</f>
        <v>   1990 growth reference data © Child Growth Foundation</v>
      </c>
      <c r="C10" s="66"/>
      <c r="D10" s="66"/>
      <c r="E10" s="66"/>
      <c r="F10" s="66"/>
      <c r="G10" s="52"/>
      <c r="H10" s="52"/>
      <c r="I10" s="52"/>
      <c r="J10" s="52"/>
      <c r="K10" s="52"/>
      <c r="L10" s="52"/>
      <c r="M10" s="53"/>
    </row>
    <row r="11" spans="1:10" ht="12.75">
      <c r="A11" s="12"/>
      <c r="B11" s="22"/>
      <c r="C11" s="22"/>
      <c r="D11" s="22"/>
      <c r="E11" s="22"/>
      <c r="F11" s="22"/>
      <c r="G11" s="22"/>
      <c r="H11" s="22"/>
      <c r="I11" s="22"/>
      <c r="J11" s="12"/>
    </row>
    <row r="12" spans="1:10" ht="12.75">
      <c r="A12" s="12"/>
      <c r="B12" s="22"/>
      <c r="C12" s="22"/>
      <c r="D12" s="22"/>
      <c r="E12" s="22"/>
      <c r="F12" s="22"/>
      <c r="G12" s="22"/>
      <c r="H12" s="22"/>
      <c r="I12" s="22"/>
      <c r="J12" s="12"/>
    </row>
    <row r="13" spans="1:10" ht="12.75">
      <c r="A13" s="12"/>
      <c r="B13" s="22"/>
      <c r="C13" s="22"/>
      <c r="D13" s="22"/>
      <c r="E13" s="22"/>
      <c r="F13" s="22"/>
      <c r="G13" s="22"/>
      <c r="H13" s="22"/>
      <c r="I13" s="22"/>
      <c r="J13" s="12"/>
    </row>
    <row r="14" spans="1:10" ht="12.75">
      <c r="A14" s="12"/>
      <c r="B14" s="22"/>
      <c r="C14" s="22"/>
      <c r="D14" s="22"/>
      <c r="E14" s="22"/>
      <c r="F14" s="22"/>
      <c r="G14" s="22"/>
      <c r="H14" s="22"/>
      <c r="I14" s="22"/>
      <c r="J14" s="12"/>
    </row>
    <row r="15" spans="1:10" ht="12.75">
      <c r="A15" s="12"/>
      <c r="B15" s="22"/>
      <c r="C15" s="22"/>
      <c r="D15" s="22"/>
      <c r="E15" s="22"/>
      <c r="F15" s="22"/>
      <c r="G15" s="22"/>
      <c r="H15" s="22"/>
      <c r="I15" s="22"/>
      <c r="J15" s="12"/>
    </row>
    <row r="16" spans="1:10" ht="12.75">
      <c r="A16" s="12"/>
      <c r="B16" s="22"/>
      <c r="C16" s="22"/>
      <c r="D16" s="22"/>
      <c r="E16" s="22"/>
      <c r="F16" s="22"/>
      <c r="G16" s="22"/>
      <c r="H16" s="22"/>
      <c r="I16" s="22"/>
      <c r="J16" s="12"/>
    </row>
    <row r="17" spans="1:10" ht="12.75">
      <c r="A17" s="12"/>
      <c r="B17" s="22"/>
      <c r="C17" s="22"/>
      <c r="D17" s="22"/>
      <c r="E17" s="22"/>
      <c r="F17" s="22"/>
      <c r="G17" s="22"/>
      <c r="H17" s="22"/>
      <c r="I17" s="22"/>
      <c r="J17" s="12"/>
    </row>
    <row r="18" spans="1:10" ht="12.75">
      <c r="A18" s="12"/>
      <c r="B18" s="22"/>
      <c r="C18" s="22"/>
      <c r="D18" s="22"/>
      <c r="E18" s="22"/>
      <c r="F18" s="22"/>
      <c r="G18" s="22"/>
      <c r="H18" s="22"/>
      <c r="I18" s="22"/>
      <c r="J18" s="12"/>
    </row>
    <row r="19" ht="12.75" hidden="1"/>
    <row r="20" spans="2:9" ht="12.75">
      <c r="B20" s="12"/>
      <c r="C20" s="12"/>
      <c r="D20" s="12"/>
      <c r="E20" s="12"/>
      <c r="F20" s="12"/>
      <c r="G20" s="12"/>
      <c r="H20" s="12"/>
      <c r="I20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.00390625" style="0" bestFit="1" customWidth="1"/>
    <col min="3" max="3" width="5.28125" style="0" bestFit="1" customWidth="1"/>
    <col min="4" max="4" width="6.00390625" style="0" bestFit="1" customWidth="1"/>
    <col min="5" max="5" width="5.00390625" style="0" bestFit="1" customWidth="1"/>
    <col min="6" max="7" width="6.00390625" style="0" bestFit="1" customWidth="1"/>
    <col min="8" max="8" width="5.00390625" style="0" bestFit="1" customWidth="1"/>
    <col min="9" max="9" width="5.28125" style="0" bestFit="1" customWidth="1"/>
    <col min="10" max="10" width="6.00390625" style="0" bestFit="1" customWidth="1"/>
    <col min="11" max="11" width="1.8515625" style="0" customWidth="1"/>
    <col min="12" max="12" width="6.140625" style="0" customWidth="1"/>
    <col min="13" max="13" width="2.00390625" style="0" bestFit="1" customWidth="1"/>
    <col min="14" max="14" width="5.28125" style="0" bestFit="1" customWidth="1"/>
    <col min="15" max="15" width="6.00390625" style="0" bestFit="1" customWidth="1"/>
    <col min="16" max="16" width="5.00390625" style="0" bestFit="1" customWidth="1"/>
    <col min="17" max="18" width="6.00390625" style="0" bestFit="1" customWidth="1"/>
    <col min="19" max="19" width="5.00390625" style="0" bestFit="1" customWidth="1"/>
    <col min="20" max="20" width="5.28125" style="0" bestFit="1" customWidth="1"/>
    <col min="21" max="21" width="6.00390625" style="0" bestFit="1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2" t="s">
        <v>17</v>
      </c>
      <c r="C2" s="2"/>
      <c r="D2" s="2"/>
      <c r="E2" s="2"/>
      <c r="F2" s="2"/>
      <c r="G2" s="2"/>
      <c r="H2" s="2"/>
      <c r="I2" s="2"/>
      <c r="J2" s="2"/>
      <c r="K2" s="1"/>
      <c r="L2" s="1"/>
      <c r="M2" s="2" t="s">
        <v>18</v>
      </c>
      <c r="N2" s="2"/>
      <c r="O2" s="2"/>
      <c r="P2" s="2"/>
      <c r="Q2" s="2"/>
      <c r="R2" s="2"/>
      <c r="S2" s="2"/>
      <c r="T2" s="2"/>
      <c r="U2" s="2"/>
    </row>
    <row r="3" spans="1:21" ht="12.75">
      <c r="A3" s="1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4"/>
      <c r="B4" s="5" t="s">
        <v>19</v>
      </c>
      <c r="C4" s="5"/>
      <c r="D4" s="5"/>
      <c r="E4" s="5" t="s">
        <v>20</v>
      </c>
      <c r="F4" s="5"/>
      <c r="G4" s="5"/>
      <c r="H4" s="5" t="s">
        <v>21</v>
      </c>
      <c r="I4" s="5"/>
      <c r="J4" s="5"/>
      <c r="K4" s="4"/>
      <c r="L4" s="4"/>
      <c r="M4" s="5" t="s">
        <v>19</v>
      </c>
      <c r="N4" s="5"/>
      <c r="O4" s="5"/>
      <c r="P4" s="5" t="s">
        <v>20</v>
      </c>
      <c r="Q4" s="5"/>
      <c r="R4" s="5"/>
      <c r="S4" s="5" t="s">
        <v>21</v>
      </c>
      <c r="T4" s="5"/>
      <c r="U4" s="5"/>
    </row>
    <row r="5" spans="1:21" ht="12.75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6</v>
      </c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6" t="s">
        <v>22</v>
      </c>
      <c r="B6" s="7" t="s">
        <v>23</v>
      </c>
      <c r="C6" s="7" t="s">
        <v>24</v>
      </c>
      <c r="D6" s="7" t="s">
        <v>25</v>
      </c>
      <c r="E6" s="7" t="s">
        <v>23</v>
      </c>
      <c r="F6" s="7" t="s">
        <v>24</v>
      </c>
      <c r="G6" s="7" t="s">
        <v>25</v>
      </c>
      <c r="H6" s="7" t="s">
        <v>23</v>
      </c>
      <c r="I6" s="7" t="s">
        <v>24</v>
      </c>
      <c r="J6" s="7" t="s">
        <v>25</v>
      </c>
      <c r="K6" s="7"/>
      <c r="L6" s="6" t="s">
        <v>22</v>
      </c>
      <c r="M6" s="7" t="s">
        <v>23</v>
      </c>
      <c r="N6" s="7" t="s">
        <v>24</v>
      </c>
      <c r="O6" s="7" t="s">
        <v>25</v>
      </c>
      <c r="P6" s="7" t="s">
        <v>23</v>
      </c>
      <c r="Q6" s="7" t="s">
        <v>24</v>
      </c>
      <c r="R6" s="7" t="s">
        <v>25</v>
      </c>
      <c r="S6" s="7" t="s">
        <v>23</v>
      </c>
      <c r="T6" s="7" t="s">
        <v>24</v>
      </c>
      <c r="U6" s="7" t="s">
        <v>25</v>
      </c>
    </row>
    <row r="7" spans="1:21" ht="12.75">
      <c r="A7" s="1">
        <v>0</v>
      </c>
      <c r="B7" s="1">
        <v>1</v>
      </c>
      <c r="C7" s="1">
        <v>51.04</v>
      </c>
      <c r="D7" s="1">
        <v>0.03913</v>
      </c>
      <c r="E7" s="1">
        <v>0.77</v>
      </c>
      <c r="F7" s="1">
        <v>3.554</v>
      </c>
      <c r="G7" s="1">
        <v>0.13687</v>
      </c>
      <c r="H7" s="1">
        <v>-0.233</v>
      </c>
      <c r="I7" s="1">
        <v>13.281</v>
      </c>
      <c r="J7" s="1">
        <v>0.09258</v>
      </c>
      <c r="K7" s="1"/>
      <c r="L7" s="1">
        <v>0</v>
      </c>
      <c r="M7" s="1">
        <v>1</v>
      </c>
      <c r="N7" s="1">
        <v>50.22</v>
      </c>
      <c r="O7" s="1">
        <v>0.03725</v>
      </c>
      <c r="P7" s="1">
        <v>0.662</v>
      </c>
      <c r="Q7" s="1">
        <v>3.4031</v>
      </c>
      <c r="R7" s="1">
        <v>0.13447</v>
      </c>
      <c r="S7" s="1">
        <v>-0.406</v>
      </c>
      <c r="T7" s="1">
        <v>13.028</v>
      </c>
      <c r="U7" s="1">
        <v>0.09146</v>
      </c>
    </row>
    <row r="8" spans="1:21" ht="12.75">
      <c r="A8" s="1">
        <v>0.083</v>
      </c>
      <c r="B8" s="1">
        <v>1</v>
      </c>
      <c r="C8" s="1">
        <v>54.7</v>
      </c>
      <c r="D8" s="1">
        <v>0.03775</v>
      </c>
      <c r="E8" s="1">
        <v>0.657</v>
      </c>
      <c r="F8" s="1">
        <v>4.4908</v>
      </c>
      <c r="G8" s="1">
        <v>0.12845</v>
      </c>
      <c r="H8" s="1">
        <v>-0.398</v>
      </c>
      <c r="I8" s="1">
        <v>14.953</v>
      </c>
      <c r="J8" s="1">
        <v>0.08721</v>
      </c>
      <c r="K8" s="1"/>
      <c r="L8" s="1">
        <v>0.083</v>
      </c>
      <c r="M8" s="1">
        <v>1</v>
      </c>
      <c r="N8" s="1">
        <v>53.69</v>
      </c>
      <c r="O8" s="1">
        <v>0.03607</v>
      </c>
      <c r="P8" s="1">
        <v>0.548</v>
      </c>
      <c r="Q8" s="1">
        <v>4.2265</v>
      </c>
      <c r="R8" s="1">
        <v>0.12462</v>
      </c>
      <c r="S8" s="1">
        <v>-0.543</v>
      </c>
      <c r="T8" s="1">
        <v>14.495</v>
      </c>
      <c r="U8" s="1">
        <v>0.08581</v>
      </c>
    </row>
    <row r="9" spans="1:21" ht="12.75">
      <c r="A9" s="1">
        <v>0.167</v>
      </c>
      <c r="B9" s="1">
        <v>1</v>
      </c>
      <c r="C9" s="1">
        <v>58.09</v>
      </c>
      <c r="D9" s="1">
        <v>0.03649</v>
      </c>
      <c r="E9" s="1">
        <v>0.553</v>
      </c>
      <c r="F9" s="1">
        <v>5.4296</v>
      </c>
      <c r="G9" s="1">
        <v>0.1216</v>
      </c>
      <c r="H9" s="1">
        <v>-0.512</v>
      </c>
      <c r="I9" s="1">
        <v>16.137</v>
      </c>
      <c r="J9" s="1">
        <v>0.08362</v>
      </c>
      <c r="K9" s="1"/>
      <c r="L9" s="1">
        <v>0.167</v>
      </c>
      <c r="M9" s="1">
        <v>1</v>
      </c>
      <c r="N9" s="1">
        <v>56.91</v>
      </c>
      <c r="O9" s="1">
        <v>0.03498</v>
      </c>
      <c r="P9" s="1">
        <v>0.444</v>
      </c>
      <c r="Q9" s="1">
        <v>5.0502</v>
      </c>
      <c r="R9" s="1">
        <v>0.11729</v>
      </c>
      <c r="S9" s="1">
        <v>-0.657</v>
      </c>
      <c r="T9" s="1">
        <v>15.551</v>
      </c>
      <c r="U9" s="1">
        <v>0.0828</v>
      </c>
    </row>
    <row r="10" spans="1:21" ht="12.75">
      <c r="A10" s="1">
        <v>0.25</v>
      </c>
      <c r="B10" s="1">
        <v>1</v>
      </c>
      <c r="C10" s="1">
        <v>61.07</v>
      </c>
      <c r="D10" s="1">
        <v>0.03542</v>
      </c>
      <c r="E10" s="1">
        <v>0.461</v>
      </c>
      <c r="F10" s="1">
        <v>6.2628</v>
      </c>
      <c r="G10" s="1">
        <v>0.11629</v>
      </c>
      <c r="H10" s="1">
        <v>-0.589</v>
      </c>
      <c r="I10" s="1">
        <v>16.844</v>
      </c>
      <c r="J10" s="1">
        <v>0.0813</v>
      </c>
      <c r="K10" s="1"/>
      <c r="L10" s="1">
        <v>0.25</v>
      </c>
      <c r="M10" s="1">
        <v>1</v>
      </c>
      <c r="N10" s="1">
        <v>59.73</v>
      </c>
      <c r="O10" s="1">
        <v>0.03404</v>
      </c>
      <c r="P10" s="1">
        <v>0.351</v>
      </c>
      <c r="Q10" s="1">
        <v>5.8017</v>
      </c>
      <c r="R10" s="1">
        <v>0.11207</v>
      </c>
      <c r="S10" s="1">
        <v>-0.751</v>
      </c>
      <c r="T10" s="1">
        <v>16.253</v>
      </c>
      <c r="U10" s="1">
        <v>0.08119</v>
      </c>
    </row>
    <row r="11" spans="1:21" ht="12.75">
      <c r="A11" s="1">
        <v>0.333</v>
      </c>
      <c r="B11" s="1">
        <v>1</v>
      </c>
      <c r="C11" s="1">
        <v>63.59</v>
      </c>
      <c r="D11" s="1">
        <v>0.03455</v>
      </c>
      <c r="E11" s="1">
        <v>0.38</v>
      </c>
      <c r="F11" s="1">
        <v>6.9654</v>
      </c>
      <c r="G11" s="1">
        <v>0.11234</v>
      </c>
      <c r="H11" s="1">
        <v>-0.641</v>
      </c>
      <c r="I11" s="1">
        <v>17.258</v>
      </c>
      <c r="J11" s="1">
        <v>0.07985</v>
      </c>
      <c r="K11" s="1"/>
      <c r="L11" s="1">
        <v>0.333</v>
      </c>
      <c r="M11" s="1">
        <v>1</v>
      </c>
      <c r="N11" s="1">
        <v>62.11</v>
      </c>
      <c r="O11" s="1">
        <v>0.03331</v>
      </c>
      <c r="P11" s="1">
        <v>0.27</v>
      </c>
      <c r="Q11" s="1">
        <v>6.4533</v>
      </c>
      <c r="R11" s="1">
        <v>0.10852</v>
      </c>
      <c r="S11" s="1">
        <v>-0.824</v>
      </c>
      <c r="T11" s="1">
        <v>16.728</v>
      </c>
      <c r="U11" s="1">
        <v>0.08024</v>
      </c>
    </row>
    <row r="12" spans="1:21" ht="12.75">
      <c r="A12" s="1">
        <v>0.417</v>
      </c>
      <c r="B12" s="1">
        <v>1</v>
      </c>
      <c r="C12" s="1">
        <v>65.71</v>
      </c>
      <c r="D12" s="1">
        <v>0.0339</v>
      </c>
      <c r="E12" s="1">
        <v>0.311</v>
      </c>
      <c r="F12" s="1">
        <v>7.5538</v>
      </c>
      <c r="G12" s="1">
        <v>0.10949</v>
      </c>
      <c r="H12" s="1">
        <v>-0.676</v>
      </c>
      <c r="I12" s="1">
        <v>17.51</v>
      </c>
      <c r="J12" s="1">
        <v>0.07895</v>
      </c>
      <c r="K12" s="1"/>
      <c r="L12" s="1">
        <v>0.417</v>
      </c>
      <c r="M12" s="1">
        <v>1</v>
      </c>
      <c r="N12" s="1">
        <v>64.11</v>
      </c>
      <c r="O12" s="1">
        <v>0.03278</v>
      </c>
      <c r="P12" s="1">
        <v>0.2</v>
      </c>
      <c r="Q12" s="1">
        <v>7.0096</v>
      </c>
      <c r="R12" s="1">
        <v>0.10618</v>
      </c>
      <c r="S12" s="1">
        <v>-0.881</v>
      </c>
      <c r="T12" s="1">
        <v>17.047</v>
      </c>
      <c r="U12" s="1">
        <v>0.07955</v>
      </c>
    </row>
    <row r="13" spans="1:21" ht="12.75">
      <c r="A13" s="1">
        <v>0.5</v>
      </c>
      <c r="B13" s="1">
        <v>1</v>
      </c>
      <c r="C13" s="1">
        <v>67.49</v>
      </c>
      <c r="D13" s="1">
        <v>0.03344</v>
      </c>
      <c r="E13" s="1">
        <v>0.252</v>
      </c>
      <c r="F13" s="1">
        <v>8.0538</v>
      </c>
      <c r="G13" s="1">
        <v>0.10753</v>
      </c>
      <c r="H13" s="1">
        <v>-0.698</v>
      </c>
      <c r="I13" s="1">
        <v>17.666</v>
      </c>
      <c r="J13" s="1">
        <v>0.07837</v>
      </c>
      <c r="K13" s="1"/>
      <c r="L13" s="1">
        <v>0.5</v>
      </c>
      <c r="M13" s="1">
        <v>1</v>
      </c>
      <c r="N13" s="1">
        <v>65.82</v>
      </c>
      <c r="O13" s="1">
        <v>0.03245</v>
      </c>
      <c r="P13" s="1">
        <v>0.14</v>
      </c>
      <c r="Q13" s="1">
        <v>7.4853</v>
      </c>
      <c r="R13" s="1">
        <v>0.10471</v>
      </c>
      <c r="S13" s="1">
        <v>-0.924</v>
      </c>
      <c r="T13" s="1">
        <v>17.248</v>
      </c>
      <c r="U13" s="1">
        <v>0.07898</v>
      </c>
    </row>
    <row r="14" spans="1:21" ht="12.75">
      <c r="A14" s="1">
        <v>0.583</v>
      </c>
      <c r="B14" s="1">
        <v>1</v>
      </c>
      <c r="C14" s="1">
        <v>69.04</v>
      </c>
      <c r="D14" s="1">
        <v>0.03314</v>
      </c>
      <c r="E14" s="1">
        <v>0.202</v>
      </c>
      <c r="F14" s="1">
        <v>8.4876</v>
      </c>
      <c r="G14" s="1">
        <v>0.10622</v>
      </c>
      <c r="H14" s="1">
        <v>-0.711</v>
      </c>
      <c r="I14" s="1">
        <v>17.758</v>
      </c>
      <c r="J14" s="1">
        <v>0.07798</v>
      </c>
      <c r="K14" s="1"/>
      <c r="L14" s="1">
        <v>0.583</v>
      </c>
      <c r="M14" s="1">
        <v>1</v>
      </c>
      <c r="N14" s="1">
        <v>67.36</v>
      </c>
      <c r="O14" s="1">
        <v>0.03227</v>
      </c>
      <c r="P14" s="1">
        <v>0.089</v>
      </c>
      <c r="Q14" s="1">
        <v>7.8997</v>
      </c>
      <c r="R14" s="1">
        <v>0.10385</v>
      </c>
      <c r="S14" s="1">
        <v>-0.955</v>
      </c>
      <c r="T14" s="1">
        <v>17.361</v>
      </c>
      <c r="U14" s="1">
        <v>0.07851</v>
      </c>
    </row>
    <row r="15" spans="1:21" ht="12.75">
      <c r="A15" s="1">
        <v>0.667</v>
      </c>
      <c r="B15" s="1">
        <v>1</v>
      </c>
      <c r="C15" s="1">
        <v>70.45</v>
      </c>
      <c r="D15" s="1">
        <v>0.03297</v>
      </c>
      <c r="E15" s="1">
        <v>0.16</v>
      </c>
      <c r="F15" s="1">
        <v>8.8722</v>
      </c>
      <c r="G15" s="1">
        <v>0.10539</v>
      </c>
      <c r="H15" s="1">
        <v>-0.718</v>
      </c>
      <c r="I15" s="1">
        <v>17.798</v>
      </c>
      <c r="J15" s="1">
        <v>0.07771</v>
      </c>
      <c r="K15" s="1"/>
      <c r="L15" s="1">
        <v>0.667</v>
      </c>
      <c r="M15" s="1">
        <v>1</v>
      </c>
      <c r="N15" s="1">
        <v>68.77</v>
      </c>
      <c r="O15" s="1">
        <v>0.03222</v>
      </c>
      <c r="P15" s="1">
        <v>0.045</v>
      </c>
      <c r="Q15" s="1">
        <v>8.2678</v>
      </c>
      <c r="R15" s="1">
        <v>0.10339</v>
      </c>
      <c r="S15" s="1">
        <v>-0.977</v>
      </c>
      <c r="T15" s="1">
        <v>17.409</v>
      </c>
      <c r="U15" s="1">
        <v>0.07813</v>
      </c>
    </row>
    <row r="16" spans="1:21" ht="12.75">
      <c r="A16" s="1">
        <v>0.75</v>
      </c>
      <c r="B16" s="1">
        <v>1</v>
      </c>
      <c r="C16" s="1">
        <v>71.78</v>
      </c>
      <c r="D16" s="1">
        <v>0.03291</v>
      </c>
      <c r="E16" s="1">
        <v>0.124</v>
      </c>
      <c r="F16" s="1">
        <v>9.2194</v>
      </c>
      <c r="G16" s="1">
        <v>0.10491</v>
      </c>
      <c r="H16" s="1">
        <v>-0.72</v>
      </c>
      <c r="I16" s="1">
        <v>17.797</v>
      </c>
      <c r="J16" s="1">
        <v>0.07752</v>
      </c>
      <c r="K16" s="1"/>
      <c r="L16" s="1">
        <v>0.75</v>
      </c>
      <c r="M16" s="1">
        <v>1</v>
      </c>
      <c r="N16" s="1">
        <v>70.12</v>
      </c>
      <c r="O16" s="1">
        <v>0.03228</v>
      </c>
      <c r="P16" s="1">
        <v>0.007</v>
      </c>
      <c r="Q16" s="1">
        <v>8.6007</v>
      </c>
      <c r="R16" s="1">
        <v>0.10323</v>
      </c>
      <c r="S16" s="1">
        <v>-0.993</v>
      </c>
      <c r="T16" s="1">
        <v>17.408</v>
      </c>
      <c r="U16" s="1">
        <v>0.07783</v>
      </c>
    </row>
    <row r="17" spans="1:21" ht="12.75">
      <c r="A17" s="1">
        <v>0.833</v>
      </c>
      <c r="B17" s="1">
        <v>1</v>
      </c>
      <c r="C17" s="1">
        <v>73.07</v>
      </c>
      <c r="D17" s="1">
        <v>0.03294</v>
      </c>
      <c r="E17" s="1">
        <v>0.092</v>
      </c>
      <c r="F17" s="1">
        <v>9.5371</v>
      </c>
      <c r="G17" s="1">
        <v>0.10466</v>
      </c>
      <c r="H17" s="1">
        <v>-0.72</v>
      </c>
      <c r="I17" s="1">
        <v>17.763</v>
      </c>
      <c r="J17" s="1">
        <v>0.0774</v>
      </c>
      <c r="K17" s="1"/>
      <c r="L17" s="1">
        <v>0.833</v>
      </c>
      <c r="M17" s="1">
        <v>1</v>
      </c>
      <c r="N17" s="1">
        <v>71.42</v>
      </c>
      <c r="O17" s="1">
        <v>0.03242</v>
      </c>
      <c r="P17" s="1">
        <v>-0.026</v>
      </c>
      <c r="Q17" s="1">
        <v>8.9067</v>
      </c>
      <c r="R17" s="1">
        <v>0.10325</v>
      </c>
      <c r="S17" s="1">
        <v>-1.003</v>
      </c>
      <c r="T17" s="1">
        <v>17.374</v>
      </c>
      <c r="U17" s="1">
        <v>0.07761</v>
      </c>
    </row>
    <row r="18" spans="1:21" ht="12.75">
      <c r="A18" s="1">
        <v>0.917</v>
      </c>
      <c r="B18" s="1">
        <v>1</v>
      </c>
      <c r="C18" s="1">
        <v>74.32</v>
      </c>
      <c r="D18" s="1">
        <v>0.03301</v>
      </c>
      <c r="E18" s="1">
        <v>0.065</v>
      </c>
      <c r="F18" s="1">
        <v>9.8308</v>
      </c>
      <c r="G18" s="1">
        <v>0.10459</v>
      </c>
      <c r="H18" s="1">
        <v>-0.718</v>
      </c>
      <c r="I18" s="1">
        <v>17.709</v>
      </c>
      <c r="J18" s="1">
        <v>0.07734</v>
      </c>
      <c r="K18" s="1"/>
      <c r="L18" s="1">
        <v>0.917</v>
      </c>
      <c r="M18" s="1">
        <v>1</v>
      </c>
      <c r="N18" s="1">
        <v>72.69</v>
      </c>
      <c r="O18" s="1">
        <v>0.03262</v>
      </c>
      <c r="P18" s="1">
        <v>-0.055</v>
      </c>
      <c r="Q18" s="1">
        <v>9.1915</v>
      </c>
      <c r="R18" s="1">
        <v>0.10341</v>
      </c>
      <c r="S18" s="1">
        <v>-1.01</v>
      </c>
      <c r="T18" s="1">
        <v>17.316</v>
      </c>
      <c r="U18" s="1">
        <v>0.0775</v>
      </c>
    </row>
    <row r="19" spans="1:21" ht="12.75">
      <c r="A19" s="1">
        <v>1</v>
      </c>
      <c r="B19" s="1">
        <v>1</v>
      </c>
      <c r="C19" s="1">
        <v>75.51</v>
      </c>
      <c r="D19" s="1">
        <v>0.03313</v>
      </c>
      <c r="E19" s="1">
        <v>0.04</v>
      </c>
      <c r="F19" s="1">
        <v>10.1041</v>
      </c>
      <c r="G19" s="1">
        <v>0.10464</v>
      </c>
      <c r="H19" s="1">
        <v>-0.717</v>
      </c>
      <c r="I19" s="1">
        <v>17.644</v>
      </c>
      <c r="J19" s="1">
        <v>0.07735</v>
      </c>
      <c r="K19" s="1"/>
      <c r="L19" s="1">
        <v>1</v>
      </c>
      <c r="M19" s="1">
        <v>1</v>
      </c>
      <c r="N19" s="1">
        <v>73.92</v>
      </c>
      <c r="O19" s="1">
        <v>0.03287</v>
      </c>
      <c r="P19" s="1">
        <v>-0.081</v>
      </c>
      <c r="Q19" s="1">
        <v>9.4596</v>
      </c>
      <c r="R19" s="1">
        <v>0.10366</v>
      </c>
      <c r="S19" s="1">
        <v>-1.014</v>
      </c>
      <c r="T19" s="1">
        <v>17.245</v>
      </c>
      <c r="U19" s="1">
        <v>0.07749</v>
      </c>
    </row>
    <row r="20" spans="1:21" ht="12.75">
      <c r="A20" s="1">
        <v>1.083</v>
      </c>
      <c r="B20" s="1">
        <v>1</v>
      </c>
      <c r="C20" s="1">
        <v>76.65</v>
      </c>
      <c r="D20" s="1">
        <v>0.03327</v>
      </c>
      <c r="E20" s="1">
        <v>0.018</v>
      </c>
      <c r="F20" s="1">
        <v>10.3595</v>
      </c>
      <c r="G20" s="1">
        <v>0.10478</v>
      </c>
      <c r="H20" s="1">
        <v>-0.716</v>
      </c>
      <c r="I20" s="1">
        <v>17.572</v>
      </c>
      <c r="J20" s="1">
        <v>0.07742</v>
      </c>
      <c r="K20" s="1"/>
      <c r="L20" s="1">
        <v>1.083</v>
      </c>
      <c r="M20" s="1">
        <v>1</v>
      </c>
      <c r="N20" s="1">
        <v>75.11</v>
      </c>
      <c r="O20" s="1">
        <v>0.03314</v>
      </c>
      <c r="P20" s="1">
        <v>-0.104</v>
      </c>
      <c r="Q20" s="1">
        <v>9.7134</v>
      </c>
      <c r="R20" s="1">
        <v>0.10399</v>
      </c>
      <c r="S20" s="1">
        <v>-1.017</v>
      </c>
      <c r="T20" s="1">
        <v>17.168</v>
      </c>
      <c r="U20" s="1">
        <v>0.07757</v>
      </c>
    </row>
    <row r="21" spans="1:21" ht="12.75">
      <c r="A21" s="1">
        <v>1.167</v>
      </c>
      <c r="B21" s="1">
        <v>1</v>
      </c>
      <c r="C21" s="1">
        <v>77.74</v>
      </c>
      <c r="D21" s="1">
        <v>0.03344</v>
      </c>
      <c r="E21" s="1">
        <v>-0.002</v>
      </c>
      <c r="F21" s="1">
        <v>10.599</v>
      </c>
      <c r="G21" s="1">
        <v>0.10497</v>
      </c>
      <c r="H21" s="1">
        <v>-0.716</v>
      </c>
      <c r="I21" s="1">
        <v>17.492</v>
      </c>
      <c r="J21" s="1">
        <v>0.07755</v>
      </c>
      <c r="K21" s="1"/>
      <c r="L21" s="1">
        <v>1.167</v>
      </c>
      <c r="M21" s="1">
        <v>1</v>
      </c>
      <c r="N21" s="1">
        <v>76.27</v>
      </c>
      <c r="O21" s="1">
        <v>0.03344</v>
      </c>
      <c r="P21" s="1">
        <v>-0.125</v>
      </c>
      <c r="Q21" s="1">
        <v>9.9543</v>
      </c>
      <c r="R21" s="1">
        <v>0.10436</v>
      </c>
      <c r="S21" s="1">
        <v>-1.018</v>
      </c>
      <c r="T21" s="1">
        <v>17.084</v>
      </c>
      <c r="U21" s="1">
        <v>0.07772</v>
      </c>
    </row>
    <row r="22" spans="1:21" ht="12.75">
      <c r="A22" s="1">
        <v>1.25</v>
      </c>
      <c r="B22" s="1">
        <v>1</v>
      </c>
      <c r="C22" s="1">
        <v>78.79</v>
      </c>
      <c r="D22" s="1">
        <v>0.03362</v>
      </c>
      <c r="E22" s="1">
        <v>-0.02</v>
      </c>
      <c r="F22" s="1">
        <v>10.8243</v>
      </c>
      <c r="G22" s="1">
        <v>0.10521</v>
      </c>
      <c r="H22" s="1">
        <v>-0.718</v>
      </c>
      <c r="I22" s="1">
        <v>17.406</v>
      </c>
      <c r="J22" s="1">
        <v>0.07772</v>
      </c>
      <c r="K22" s="1"/>
      <c r="L22" s="1">
        <v>1.25</v>
      </c>
      <c r="M22" s="1">
        <v>1</v>
      </c>
      <c r="N22" s="1">
        <v>77.4</v>
      </c>
      <c r="O22" s="1">
        <v>0.03374</v>
      </c>
      <c r="P22" s="1">
        <v>-0.145</v>
      </c>
      <c r="Q22" s="1">
        <v>10.1837</v>
      </c>
      <c r="R22" s="1">
        <v>0.10476</v>
      </c>
      <c r="S22" s="1">
        <v>-1.02</v>
      </c>
      <c r="T22" s="1">
        <v>16.999</v>
      </c>
      <c r="U22" s="1">
        <v>0.07794</v>
      </c>
    </row>
    <row r="23" spans="1:21" ht="12.75">
      <c r="A23" s="1">
        <v>1.333</v>
      </c>
      <c r="B23" s="1">
        <v>1</v>
      </c>
      <c r="C23" s="1">
        <v>79.81</v>
      </c>
      <c r="D23" s="1">
        <v>0.03381</v>
      </c>
      <c r="E23" s="1">
        <v>-0.037</v>
      </c>
      <c r="F23" s="1">
        <v>11.0381</v>
      </c>
      <c r="G23" s="1">
        <v>0.10547</v>
      </c>
      <c r="H23" s="1">
        <v>-0.721</v>
      </c>
      <c r="I23" s="1">
        <v>17.316</v>
      </c>
      <c r="J23" s="1">
        <v>0.07791</v>
      </c>
      <c r="K23" s="1"/>
      <c r="L23" s="1">
        <v>1.333</v>
      </c>
      <c r="M23" s="1">
        <v>1</v>
      </c>
      <c r="N23" s="1">
        <v>78.48</v>
      </c>
      <c r="O23" s="1">
        <v>0.03405</v>
      </c>
      <c r="P23" s="1">
        <v>-0.163</v>
      </c>
      <c r="Q23" s="1">
        <v>10.4031</v>
      </c>
      <c r="R23" s="1">
        <v>0.10519</v>
      </c>
      <c r="S23" s="1">
        <v>-1.02</v>
      </c>
      <c r="T23" s="1">
        <v>16.911</v>
      </c>
      <c r="U23" s="1">
        <v>0.07821</v>
      </c>
    </row>
    <row r="24" spans="1:21" ht="12.75">
      <c r="A24" s="1">
        <v>1.417</v>
      </c>
      <c r="B24" s="1">
        <v>1</v>
      </c>
      <c r="C24" s="1">
        <v>80.79</v>
      </c>
      <c r="D24" s="1">
        <v>0.03401</v>
      </c>
      <c r="E24" s="1">
        <v>-0.053</v>
      </c>
      <c r="F24" s="1">
        <v>11.2419</v>
      </c>
      <c r="G24" s="1">
        <v>0.10576</v>
      </c>
      <c r="H24" s="1">
        <v>-0.726</v>
      </c>
      <c r="I24" s="1">
        <v>17.223</v>
      </c>
      <c r="J24" s="1">
        <v>0.07811</v>
      </c>
      <c r="K24" s="1"/>
      <c r="L24" s="1">
        <v>1.417</v>
      </c>
      <c r="M24" s="1">
        <v>1</v>
      </c>
      <c r="N24" s="1">
        <v>79.53</v>
      </c>
      <c r="O24" s="1">
        <v>0.03436</v>
      </c>
      <c r="P24" s="1">
        <v>-0.18</v>
      </c>
      <c r="Q24" s="1">
        <v>10.6149</v>
      </c>
      <c r="R24" s="1">
        <v>0.10565</v>
      </c>
      <c r="S24" s="1">
        <v>-1.021</v>
      </c>
      <c r="T24" s="1">
        <v>16.825</v>
      </c>
      <c r="U24" s="1">
        <v>0.07851</v>
      </c>
    </row>
    <row r="25" spans="1:21" ht="12.75">
      <c r="A25" s="1">
        <v>1.5</v>
      </c>
      <c r="B25" s="1">
        <v>1</v>
      </c>
      <c r="C25" s="1">
        <v>81.74</v>
      </c>
      <c r="D25" s="1">
        <v>0.03422</v>
      </c>
      <c r="E25" s="1">
        <v>-0.067</v>
      </c>
      <c r="F25" s="1">
        <v>11.438</v>
      </c>
      <c r="G25" s="1">
        <v>0.10606</v>
      </c>
      <c r="H25" s="1">
        <v>-0.733</v>
      </c>
      <c r="I25" s="1">
        <v>17.131</v>
      </c>
      <c r="J25" s="1">
        <v>0.07829</v>
      </c>
      <c r="K25" s="1"/>
      <c r="L25" s="1">
        <v>1.5</v>
      </c>
      <c r="M25" s="1">
        <v>1</v>
      </c>
      <c r="N25" s="1">
        <v>80.53</v>
      </c>
      <c r="O25" s="1">
        <v>0.03466</v>
      </c>
      <c r="P25" s="1">
        <v>-0.195</v>
      </c>
      <c r="Q25" s="1">
        <v>10.819</v>
      </c>
      <c r="R25" s="1">
        <v>0.10612</v>
      </c>
      <c r="S25" s="1">
        <v>-1.022</v>
      </c>
      <c r="T25" s="1">
        <v>16.741</v>
      </c>
      <c r="U25" s="1">
        <v>0.07882</v>
      </c>
    </row>
    <row r="26" spans="1:21" ht="12.75">
      <c r="A26" s="1">
        <v>1.583</v>
      </c>
      <c r="B26" s="1">
        <v>1</v>
      </c>
      <c r="C26" s="1">
        <v>82.66</v>
      </c>
      <c r="D26" s="1">
        <v>0.03444</v>
      </c>
      <c r="E26" s="1">
        <v>-0.082</v>
      </c>
      <c r="F26" s="1">
        <v>11.6261</v>
      </c>
      <c r="G26" s="1">
        <v>0.10637</v>
      </c>
      <c r="H26" s="1">
        <v>-0.742</v>
      </c>
      <c r="I26" s="1">
        <v>17.04</v>
      </c>
      <c r="J26" s="1">
        <v>0.07846</v>
      </c>
      <c r="K26" s="1"/>
      <c r="L26" s="1">
        <v>1.583</v>
      </c>
      <c r="M26" s="1">
        <v>1</v>
      </c>
      <c r="N26" s="1">
        <v>81.49</v>
      </c>
      <c r="O26" s="1">
        <v>0.03495</v>
      </c>
      <c r="P26" s="1">
        <v>-0.21</v>
      </c>
      <c r="Q26" s="1">
        <v>11.0191</v>
      </c>
      <c r="R26" s="1">
        <v>0.1066</v>
      </c>
      <c r="S26" s="1">
        <v>-1.024</v>
      </c>
      <c r="T26" s="1">
        <v>16.662</v>
      </c>
      <c r="U26" s="1">
        <v>0.07914</v>
      </c>
    </row>
    <row r="27" spans="1:21" ht="12.75">
      <c r="A27" s="1">
        <v>1.667</v>
      </c>
      <c r="B27" s="1">
        <v>1</v>
      </c>
      <c r="C27" s="1">
        <v>83.54</v>
      </c>
      <c r="D27" s="1">
        <v>0.03466</v>
      </c>
      <c r="E27" s="1">
        <v>-0.095</v>
      </c>
      <c r="F27" s="1">
        <v>11.8099</v>
      </c>
      <c r="G27" s="1">
        <v>0.10669</v>
      </c>
      <c r="H27" s="1">
        <v>-0.753</v>
      </c>
      <c r="I27" s="1">
        <v>16.953</v>
      </c>
      <c r="J27" s="1">
        <v>0.07859</v>
      </c>
      <c r="K27" s="1"/>
      <c r="L27" s="1">
        <v>1.667</v>
      </c>
      <c r="M27" s="1">
        <v>1</v>
      </c>
      <c r="N27" s="1">
        <v>82.41</v>
      </c>
      <c r="O27" s="1">
        <v>0.03523</v>
      </c>
      <c r="P27" s="1">
        <v>-0.225</v>
      </c>
      <c r="Q27" s="1">
        <v>11.2149</v>
      </c>
      <c r="R27" s="1">
        <v>0.10709</v>
      </c>
      <c r="S27" s="1">
        <v>-1.025</v>
      </c>
      <c r="T27" s="1">
        <v>16.589</v>
      </c>
      <c r="U27" s="1">
        <v>0.07944</v>
      </c>
    </row>
    <row r="28" spans="1:21" ht="12.75">
      <c r="A28" s="1">
        <v>1.75</v>
      </c>
      <c r="B28" s="1">
        <v>1</v>
      </c>
      <c r="C28" s="1">
        <v>84.4</v>
      </c>
      <c r="D28" s="1">
        <v>0.03489</v>
      </c>
      <c r="E28" s="1">
        <v>-0.108</v>
      </c>
      <c r="F28" s="1">
        <v>11.989</v>
      </c>
      <c r="G28" s="1">
        <v>0.10702</v>
      </c>
      <c r="H28" s="1">
        <v>-0.766</v>
      </c>
      <c r="I28" s="1">
        <v>16.87</v>
      </c>
      <c r="J28" s="1">
        <v>0.07869</v>
      </c>
      <c r="K28" s="1"/>
      <c r="L28" s="1">
        <v>1.75</v>
      </c>
      <c r="M28" s="1">
        <v>1</v>
      </c>
      <c r="N28" s="1">
        <v>83.3</v>
      </c>
      <c r="O28" s="1">
        <v>0.03549</v>
      </c>
      <c r="P28" s="1">
        <v>-0.239</v>
      </c>
      <c r="Q28" s="1">
        <v>11.408</v>
      </c>
      <c r="R28" s="1">
        <v>0.1076</v>
      </c>
      <c r="S28" s="1">
        <v>-1.028</v>
      </c>
      <c r="T28" s="1">
        <v>16.521</v>
      </c>
      <c r="U28" s="1">
        <v>0.07972</v>
      </c>
    </row>
    <row r="29" spans="1:21" ht="12.75">
      <c r="A29" s="1">
        <v>1.833</v>
      </c>
      <c r="B29" s="1">
        <v>1</v>
      </c>
      <c r="C29" s="1">
        <v>85.22</v>
      </c>
      <c r="D29" s="1">
        <v>0.03512</v>
      </c>
      <c r="E29" s="1">
        <v>-0.121</v>
      </c>
      <c r="F29" s="1">
        <v>12.1651</v>
      </c>
      <c r="G29" s="1">
        <v>0.10736</v>
      </c>
      <c r="H29" s="1">
        <v>-0.781</v>
      </c>
      <c r="I29" s="1">
        <v>16.793</v>
      </c>
      <c r="J29" s="1">
        <v>0.07875</v>
      </c>
      <c r="K29" s="1"/>
      <c r="L29" s="1">
        <v>1.833</v>
      </c>
      <c r="M29" s="1">
        <v>1</v>
      </c>
      <c r="N29" s="1">
        <v>84.16</v>
      </c>
      <c r="O29" s="1">
        <v>0.03574</v>
      </c>
      <c r="P29" s="1">
        <v>-0.252</v>
      </c>
      <c r="Q29" s="1">
        <v>11.5991</v>
      </c>
      <c r="R29" s="1">
        <v>0.10811</v>
      </c>
      <c r="S29" s="1">
        <v>-1.03</v>
      </c>
      <c r="T29" s="1">
        <v>16.457</v>
      </c>
      <c r="U29" s="1">
        <v>0.07999</v>
      </c>
    </row>
    <row r="30" spans="1:21" ht="12.75">
      <c r="A30" s="1">
        <v>1.917</v>
      </c>
      <c r="B30" s="1">
        <v>1</v>
      </c>
      <c r="C30" s="1">
        <v>86.02</v>
      </c>
      <c r="D30" s="1">
        <v>0.03535</v>
      </c>
      <c r="E30" s="1">
        <v>-0.134</v>
      </c>
      <c r="F30" s="1">
        <v>12.3399</v>
      </c>
      <c r="G30" s="1">
        <v>0.1077</v>
      </c>
      <c r="H30" s="1">
        <v>-0.797</v>
      </c>
      <c r="I30" s="1">
        <v>16.721</v>
      </c>
      <c r="J30" s="1">
        <v>0.07878</v>
      </c>
      <c r="K30" s="1"/>
      <c r="L30" s="1">
        <v>1.917</v>
      </c>
      <c r="M30" s="1">
        <v>1</v>
      </c>
      <c r="N30" s="1">
        <v>85</v>
      </c>
      <c r="O30" s="1">
        <v>0.03597</v>
      </c>
      <c r="P30" s="1">
        <v>-0.265</v>
      </c>
      <c r="Q30" s="1">
        <v>11.7869</v>
      </c>
      <c r="R30" s="1">
        <v>0.10863</v>
      </c>
      <c r="S30" s="1">
        <v>-1.033</v>
      </c>
      <c r="T30" s="1">
        <v>16.395</v>
      </c>
      <c r="U30" s="1">
        <v>0.08024</v>
      </c>
    </row>
    <row r="31" spans="1:21" ht="12.75">
      <c r="A31" s="1">
        <v>2</v>
      </c>
      <c r="B31" s="1">
        <v>1</v>
      </c>
      <c r="C31" s="1">
        <v>86.8</v>
      </c>
      <c r="D31" s="1">
        <v>0.03559</v>
      </c>
      <c r="E31" s="1">
        <v>-0.146</v>
      </c>
      <c r="F31" s="1">
        <v>12.514</v>
      </c>
      <c r="G31" s="1">
        <v>0.10805</v>
      </c>
      <c r="H31" s="1">
        <v>-0.814</v>
      </c>
      <c r="I31" s="1">
        <v>16.655</v>
      </c>
      <c r="J31" s="1">
        <v>0.07879</v>
      </c>
      <c r="K31" s="1"/>
      <c r="L31" s="1">
        <v>2</v>
      </c>
      <c r="M31" s="1">
        <v>1</v>
      </c>
      <c r="N31" s="1">
        <v>85.82</v>
      </c>
      <c r="O31" s="1">
        <v>0.03618</v>
      </c>
      <c r="P31" s="1">
        <v>-0.278</v>
      </c>
      <c r="Q31" s="1">
        <v>11.973</v>
      </c>
      <c r="R31" s="1">
        <v>0.10916</v>
      </c>
      <c r="S31" s="1">
        <v>-1.036</v>
      </c>
      <c r="T31" s="1">
        <v>16.336</v>
      </c>
      <c r="U31" s="1">
        <v>0.08049</v>
      </c>
    </row>
    <row r="32" spans="1:21" ht="12.75">
      <c r="A32" s="1">
        <v>2.083</v>
      </c>
      <c r="B32" s="1">
        <v>1</v>
      </c>
      <c r="C32" s="1">
        <v>87.56</v>
      </c>
      <c r="D32" s="1">
        <v>0.03582</v>
      </c>
      <c r="E32" s="1">
        <v>-0.159</v>
      </c>
      <c r="F32" s="1">
        <v>12.6891</v>
      </c>
      <c r="G32" s="1">
        <v>0.1084</v>
      </c>
      <c r="H32" s="1">
        <v>-0.832</v>
      </c>
      <c r="I32" s="1">
        <v>16.595</v>
      </c>
      <c r="J32" s="1">
        <v>0.07878</v>
      </c>
      <c r="K32" s="1"/>
      <c r="L32" s="1">
        <v>2.083</v>
      </c>
      <c r="M32" s="1">
        <v>1</v>
      </c>
      <c r="N32" s="1">
        <v>86.62</v>
      </c>
      <c r="O32" s="1">
        <v>0.03639</v>
      </c>
      <c r="P32" s="1">
        <v>-0.29</v>
      </c>
      <c r="Q32" s="1">
        <v>12.158</v>
      </c>
      <c r="R32" s="1">
        <v>0.1097</v>
      </c>
      <c r="S32" s="1">
        <v>-1.039</v>
      </c>
      <c r="T32" s="1">
        <v>16.28</v>
      </c>
      <c r="U32" s="1">
        <v>0.08073</v>
      </c>
    </row>
    <row r="33" spans="1:21" ht="12.75">
      <c r="A33" s="1">
        <v>2.167</v>
      </c>
      <c r="B33" s="1">
        <v>1</v>
      </c>
      <c r="C33" s="1">
        <v>88.31</v>
      </c>
      <c r="D33" s="1">
        <v>0.03605</v>
      </c>
      <c r="E33" s="1">
        <v>-0.171</v>
      </c>
      <c r="F33" s="1">
        <v>12.8639</v>
      </c>
      <c r="G33" s="1">
        <v>0.10877</v>
      </c>
      <c r="H33" s="1">
        <v>-0.851</v>
      </c>
      <c r="I33" s="1">
        <v>16.539</v>
      </c>
      <c r="J33" s="1">
        <v>0.07876</v>
      </c>
      <c r="K33" s="1"/>
      <c r="L33" s="1">
        <v>2.167</v>
      </c>
      <c r="M33" s="1">
        <v>1</v>
      </c>
      <c r="N33" s="1">
        <v>87.41</v>
      </c>
      <c r="O33" s="1">
        <v>0.03659</v>
      </c>
      <c r="P33" s="1">
        <v>-0.302</v>
      </c>
      <c r="Q33" s="1">
        <v>12.3419</v>
      </c>
      <c r="R33" s="1">
        <v>0.11025</v>
      </c>
      <c r="S33" s="1">
        <v>-1.042</v>
      </c>
      <c r="T33" s="1">
        <v>16.227</v>
      </c>
      <c r="U33" s="1">
        <v>0.08097</v>
      </c>
    </row>
    <row r="34" spans="1:21" ht="12.75">
      <c r="A34" s="1">
        <v>2.25</v>
      </c>
      <c r="B34" s="1">
        <v>1</v>
      </c>
      <c r="C34" s="1">
        <v>89.04</v>
      </c>
      <c r="D34" s="1">
        <v>0.03628</v>
      </c>
      <c r="E34" s="1">
        <v>-0.183</v>
      </c>
      <c r="F34" s="1">
        <v>13.041</v>
      </c>
      <c r="G34" s="1">
        <v>0.10914</v>
      </c>
      <c r="H34" s="1">
        <v>-0.871</v>
      </c>
      <c r="I34" s="1">
        <v>16.488</v>
      </c>
      <c r="J34" s="1">
        <v>0.07871</v>
      </c>
      <c r="K34" s="1"/>
      <c r="L34" s="1">
        <v>2.25</v>
      </c>
      <c r="M34" s="1">
        <v>1</v>
      </c>
      <c r="N34" s="1">
        <v>88.18</v>
      </c>
      <c r="O34" s="1">
        <v>0.03678</v>
      </c>
      <c r="P34" s="1">
        <v>-0.314</v>
      </c>
      <c r="Q34" s="1">
        <v>12.526</v>
      </c>
      <c r="R34" s="1">
        <v>0.11081</v>
      </c>
      <c r="S34" s="1">
        <v>-1.046</v>
      </c>
      <c r="T34" s="1">
        <v>16.178</v>
      </c>
      <c r="U34" s="1">
        <v>0.0812</v>
      </c>
    </row>
    <row r="35" spans="1:21" ht="12.75">
      <c r="A35" s="1">
        <v>2.333</v>
      </c>
      <c r="B35" s="1">
        <v>1</v>
      </c>
      <c r="C35" s="1">
        <v>89.76</v>
      </c>
      <c r="D35" s="1">
        <v>0.03651</v>
      </c>
      <c r="E35" s="1">
        <v>-0.196</v>
      </c>
      <c r="F35" s="1">
        <v>13.2191</v>
      </c>
      <c r="G35" s="1">
        <v>0.10951</v>
      </c>
      <c r="H35" s="1">
        <v>-0.891</v>
      </c>
      <c r="I35" s="1">
        <v>16.441</v>
      </c>
      <c r="J35" s="1">
        <v>0.07865</v>
      </c>
      <c r="K35" s="1"/>
      <c r="L35" s="1">
        <v>2.333</v>
      </c>
      <c r="M35" s="1">
        <v>1</v>
      </c>
      <c r="N35" s="1">
        <v>88.94</v>
      </c>
      <c r="O35" s="1">
        <v>0.03696</v>
      </c>
      <c r="P35" s="1">
        <v>-0.326</v>
      </c>
      <c r="Q35" s="1">
        <v>12.7111</v>
      </c>
      <c r="R35" s="1">
        <v>0.11139</v>
      </c>
      <c r="S35" s="1">
        <v>-1.05</v>
      </c>
      <c r="T35" s="1">
        <v>16.133</v>
      </c>
      <c r="U35" s="1">
        <v>0.08142</v>
      </c>
    </row>
    <row r="36" spans="1:21" ht="12.75">
      <c r="A36" s="1">
        <v>2.417</v>
      </c>
      <c r="B36" s="1">
        <v>1</v>
      </c>
      <c r="C36" s="1">
        <v>90.49</v>
      </c>
      <c r="D36" s="1">
        <v>0.03673</v>
      </c>
      <c r="E36" s="1">
        <v>-0.209</v>
      </c>
      <c r="F36" s="1">
        <v>13.3999</v>
      </c>
      <c r="G36" s="1">
        <v>0.10989</v>
      </c>
      <c r="H36" s="1">
        <v>-0.912</v>
      </c>
      <c r="I36" s="1">
        <v>16.397</v>
      </c>
      <c r="J36" s="1">
        <v>0.07858</v>
      </c>
      <c r="K36" s="1"/>
      <c r="L36" s="1">
        <v>2.417</v>
      </c>
      <c r="M36" s="1">
        <v>1</v>
      </c>
      <c r="N36" s="1">
        <v>89.68</v>
      </c>
      <c r="O36" s="1">
        <v>0.03713</v>
      </c>
      <c r="P36" s="1">
        <v>-0.337</v>
      </c>
      <c r="Q36" s="1">
        <v>12.8959</v>
      </c>
      <c r="R36" s="1">
        <v>0.11197</v>
      </c>
      <c r="S36" s="1">
        <v>-1.053</v>
      </c>
      <c r="T36" s="1">
        <v>16.093</v>
      </c>
      <c r="U36" s="1">
        <v>0.08164</v>
      </c>
    </row>
    <row r="37" spans="1:21" ht="12.75">
      <c r="A37" s="1">
        <v>2.5</v>
      </c>
      <c r="B37" s="1">
        <v>1</v>
      </c>
      <c r="C37" s="1">
        <v>91.21</v>
      </c>
      <c r="D37" s="1">
        <v>0.03695</v>
      </c>
      <c r="E37" s="1">
        <v>-0.221</v>
      </c>
      <c r="F37" s="1">
        <v>13.582</v>
      </c>
      <c r="G37" s="1">
        <v>0.11028</v>
      </c>
      <c r="H37" s="1">
        <v>-0.933</v>
      </c>
      <c r="I37" s="1">
        <v>16.355</v>
      </c>
      <c r="J37" s="1">
        <v>0.07849</v>
      </c>
      <c r="K37" s="1"/>
      <c r="L37" s="1">
        <v>2.5</v>
      </c>
      <c r="M37" s="1">
        <v>1</v>
      </c>
      <c r="N37" s="1">
        <v>90.42</v>
      </c>
      <c r="O37" s="1">
        <v>0.0373</v>
      </c>
      <c r="P37" s="1">
        <v>-0.348</v>
      </c>
      <c r="Q37" s="1">
        <v>13.081</v>
      </c>
      <c r="R37" s="1">
        <v>0.11257</v>
      </c>
      <c r="S37" s="1">
        <v>-1.057</v>
      </c>
      <c r="T37" s="1">
        <v>16.055</v>
      </c>
      <c r="U37" s="1">
        <v>0.08185</v>
      </c>
    </row>
    <row r="38" spans="1:21" ht="12.75">
      <c r="A38" s="1">
        <v>2.583</v>
      </c>
      <c r="B38" s="1">
        <v>1</v>
      </c>
      <c r="C38" s="1">
        <v>91.93</v>
      </c>
      <c r="D38" s="1">
        <v>0.03716</v>
      </c>
      <c r="E38" s="1">
        <v>-0.234</v>
      </c>
      <c r="F38" s="1">
        <v>13.7661</v>
      </c>
      <c r="G38" s="1">
        <v>0.11066</v>
      </c>
      <c r="H38" s="1">
        <v>-0.954</v>
      </c>
      <c r="I38" s="1">
        <v>16.315</v>
      </c>
      <c r="J38" s="1">
        <v>0.07838</v>
      </c>
      <c r="K38" s="1"/>
      <c r="L38" s="1">
        <v>2.583</v>
      </c>
      <c r="M38" s="1">
        <v>1</v>
      </c>
      <c r="N38" s="1">
        <v>91.14</v>
      </c>
      <c r="O38" s="1">
        <v>0.03747</v>
      </c>
      <c r="P38" s="1">
        <v>-0.359</v>
      </c>
      <c r="Q38" s="1">
        <v>13.2661</v>
      </c>
      <c r="R38" s="1">
        <v>0.11317</v>
      </c>
      <c r="S38" s="1">
        <v>-1.062</v>
      </c>
      <c r="T38" s="1">
        <v>16.021</v>
      </c>
      <c r="U38" s="1">
        <v>0.08207</v>
      </c>
    </row>
    <row r="39" spans="1:21" ht="12.75">
      <c r="A39" s="1">
        <v>2.667</v>
      </c>
      <c r="B39" s="1">
        <v>1</v>
      </c>
      <c r="C39" s="1">
        <v>92.65</v>
      </c>
      <c r="D39" s="1">
        <v>0.03737</v>
      </c>
      <c r="E39" s="1">
        <v>-0.247</v>
      </c>
      <c r="F39" s="1">
        <v>13.9489</v>
      </c>
      <c r="G39" s="1">
        <v>0.11105</v>
      </c>
      <c r="H39" s="1">
        <v>-0.975</v>
      </c>
      <c r="I39" s="1">
        <v>16.276</v>
      </c>
      <c r="J39" s="1">
        <v>0.07827</v>
      </c>
      <c r="K39" s="1"/>
      <c r="L39" s="1">
        <v>2.667</v>
      </c>
      <c r="M39" s="1">
        <v>1</v>
      </c>
      <c r="N39" s="1">
        <v>91.84</v>
      </c>
      <c r="O39" s="1">
        <v>0.03762</v>
      </c>
      <c r="P39" s="1">
        <v>-0.37</v>
      </c>
      <c r="Q39" s="1">
        <v>13.4489</v>
      </c>
      <c r="R39" s="1">
        <v>0.11378</v>
      </c>
      <c r="S39" s="1">
        <v>-1.066</v>
      </c>
      <c r="T39" s="1">
        <v>15.989</v>
      </c>
      <c r="U39" s="1">
        <v>0.08229</v>
      </c>
    </row>
    <row r="40" spans="1:21" ht="12.75">
      <c r="A40" s="1">
        <v>2.75</v>
      </c>
      <c r="B40" s="1">
        <v>1</v>
      </c>
      <c r="C40" s="1">
        <v>93.36</v>
      </c>
      <c r="D40" s="1">
        <v>0.03758</v>
      </c>
      <c r="E40" s="1">
        <v>-0.259</v>
      </c>
      <c r="F40" s="1">
        <v>14.133</v>
      </c>
      <c r="G40" s="1">
        <v>0.11143</v>
      </c>
      <c r="H40" s="1">
        <v>-0.996</v>
      </c>
      <c r="I40" s="1">
        <v>16.239</v>
      </c>
      <c r="J40" s="1">
        <v>0.07814</v>
      </c>
      <c r="K40" s="1"/>
      <c r="L40" s="1">
        <v>2.75</v>
      </c>
      <c r="M40" s="1">
        <v>1</v>
      </c>
      <c r="N40" s="1">
        <v>92.54</v>
      </c>
      <c r="O40" s="1">
        <v>0.03777</v>
      </c>
      <c r="P40" s="1">
        <v>-0.381</v>
      </c>
      <c r="Q40" s="1">
        <v>13.631</v>
      </c>
      <c r="R40" s="1">
        <v>0.11439</v>
      </c>
      <c r="S40" s="1">
        <v>-1.07</v>
      </c>
      <c r="T40" s="1">
        <v>15.959</v>
      </c>
      <c r="U40" s="1">
        <v>0.08251</v>
      </c>
    </row>
    <row r="41" spans="1:21" ht="12.75">
      <c r="A41" s="1">
        <v>2.833</v>
      </c>
      <c r="B41" s="1">
        <v>1</v>
      </c>
      <c r="C41" s="1">
        <v>94.05</v>
      </c>
      <c r="D41" s="1">
        <v>0.03778</v>
      </c>
      <c r="E41" s="1">
        <v>-0.272</v>
      </c>
      <c r="F41" s="1">
        <v>14.3141</v>
      </c>
      <c r="G41" s="1">
        <v>0.11181</v>
      </c>
      <c r="H41" s="1">
        <v>-1.018</v>
      </c>
      <c r="I41" s="1">
        <v>16.203</v>
      </c>
      <c r="J41" s="1">
        <v>0.078</v>
      </c>
      <c r="K41" s="1"/>
      <c r="L41" s="1">
        <v>2.833</v>
      </c>
      <c r="M41" s="1">
        <v>1</v>
      </c>
      <c r="N41" s="1">
        <v>93.21</v>
      </c>
      <c r="O41" s="1">
        <v>0.03792</v>
      </c>
      <c r="P41" s="1">
        <v>-0.391</v>
      </c>
      <c r="Q41" s="1">
        <v>13.8111</v>
      </c>
      <c r="R41" s="1">
        <v>0.11502</v>
      </c>
      <c r="S41" s="1">
        <v>-1.075</v>
      </c>
      <c r="T41" s="1">
        <v>15.931</v>
      </c>
      <c r="U41" s="1">
        <v>0.08275</v>
      </c>
    </row>
    <row r="42" spans="1:21" ht="12.75">
      <c r="A42" s="1">
        <v>2.917</v>
      </c>
      <c r="B42" s="1">
        <v>1</v>
      </c>
      <c r="C42" s="1">
        <v>94.74</v>
      </c>
      <c r="D42" s="1">
        <v>0.03798</v>
      </c>
      <c r="E42" s="1">
        <v>-0.284</v>
      </c>
      <c r="F42" s="1">
        <v>14.4939</v>
      </c>
      <c r="G42" s="1">
        <v>0.11218</v>
      </c>
      <c r="H42" s="1">
        <v>-1.039</v>
      </c>
      <c r="I42" s="1">
        <v>16.168</v>
      </c>
      <c r="J42" s="1">
        <v>0.07786</v>
      </c>
      <c r="K42" s="1"/>
      <c r="L42" s="1">
        <v>2.917</v>
      </c>
      <c r="M42" s="1">
        <v>1</v>
      </c>
      <c r="N42" s="1">
        <v>93.87</v>
      </c>
      <c r="O42" s="1">
        <v>0.03806</v>
      </c>
      <c r="P42" s="1">
        <v>-0.401</v>
      </c>
      <c r="Q42" s="1">
        <v>13.9899</v>
      </c>
      <c r="R42" s="1">
        <v>0.11565</v>
      </c>
      <c r="S42" s="1">
        <v>-1.08</v>
      </c>
      <c r="T42" s="1">
        <v>15.905</v>
      </c>
      <c r="U42" s="1">
        <v>0.08299</v>
      </c>
    </row>
    <row r="43" spans="1:21" ht="12.75">
      <c r="A43" s="1">
        <v>3</v>
      </c>
      <c r="B43" s="1">
        <v>1</v>
      </c>
      <c r="C43" s="1">
        <v>95.41</v>
      </c>
      <c r="D43" s="1">
        <v>0.03818</v>
      </c>
      <c r="E43" s="1">
        <v>-0.296</v>
      </c>
      <c r="F43" s="1">
        <v>14.67</v>
      </c>
      <c r="G43" s="1">
        <v>0.11254</v>
      </c>
      <c r="H43" s="1">
        <v>-1.06</v>
      </c>
      <c r="I43" s="1">
        <v>16.133</v>
      </c>
      <c r="J43" s="1">
        <v>0.07772</v>
      </c>
      <c r="K43" s="1"/>
      <c r="L43" s="1">
        <v>3</v>
      </c>
      <c r="M43" s="1">
        <v>1</v>
      </c>
      <c r="N43" s="1">
        <v>94.52</v>
      </c>
      <c r="O43" s="1">
        <v>0.03819</v>
      </c>
      <c r="P43" s="1">
        <v>-0.411</v>
      </c>
      <c r="Q43" s="1">
        <v>14.166</v>
      </c>
      <c r="R43" s="1">
        <v>0.11629</v>
      </c>
      <c r="S43" s="1">
        <v>-1.084</v>
      </c>
      <c r="T43" s="1">
        <v>15.881</v>
      </c>
      <c r="U43" s="1">
        <v>0.08324</v>
      </c>
    </row>
    <row r="44" spans="1:21" ht="12.75">
      <c r="A44" s="1">
        <v>3.083</v>
      </c>
      <c r="B44" s="1">
        <v>1</v>
      </c>
      <c r="C44" s="1">
        <v>96.06</v>
      </c>
      <c r="D44" s="1">
        <v>0.03836</v>
      </c>
      <c r="E44" s="1">
        <v>-0.308</v>
      </c>
      <c r="F44" s="1">
        <v>14.8421</v>
      </c>
      <c r="G44" s="1">
        <v>0.1129</v>
      </c>
      <c r="H44" s="1">
        <v>-1.08</v>
      </c>
      <c r="I44" s="1">
        <v>16.099</v>
      </c>
      <c r="J44" s="1">
        <v>0.07758</v>
      </c>
      <c r="K44" s="1"/>
      <c r="L44" s="1">
        <v>3.083</v>
      </c>
      <c r="M44" s="1">
        <v>1</v>
      </c>
      <c r="N44" s="1">
        <v>95.15</v>
      </c>
      <c r="O44" s="1">
        <v>0.03833</v>
      </c>
      <c r="P44" s="1">
        <v>-0.421</v>
      </c>
      <c r="Q44" s="1">
        <v>14.3411</v>
      </c>
      <c r="R44" s="1">
        <v>0.11693</v>
      </c>
      <c r="S44" s="1">
        <v>-1.089</v>
      </c>
      <c r="T44" s="1">
        <v>15.858</v>
      </c>
      <c r="U44" s="1">
        <v>0.08351</v>
      </c>
    </row>
    <row r="45" spans="1:21" ht="12.75">
      <c r="A45" s="1">
        <v>3.167</v>
      </c>
      <c r="B45" s="1">
        <v>1</v>
      </c>
      <c r="C45" s="1">
        <v>96.7</v>
      </c>
      <c r="D45" s="1">
        <v>0.03854</v>
      </c>
      <c r="E45" s="1">
        <v>-0.32</v>
      </c>
      <c r="F45" s="1">
        <v>15.0109</v>
      </c>
      <c r="G45" s="1">
        <v>0.11325</v>
      </c>
      <c r="H45" s="1">
        <v>-1.101</v>
      </c>
      <c r="I45" s="1">
        <v>16.065</v>
      </c>
      <c r="J45" s="1">
        <v>0.07744</v>
      </c>
      <c r="K45" s="1"/>
      <c r="L45" s="1">
        <v>3.167</v>
      </c>
      <c r="M45" s="1">
        <v>1</v>
      </c>
      <c r="N45" s="1">
        <v>95.76</v>
      </c>
      <c r="O45" s="1">
        <v>0.03846</v>
      </c>
      <c r="P45" s="1">
        <v>-0.43</v>
      </c>
      <c r="Q45" s="1">
        <v>14.5139</v>
      </c>
      <c r="R45" s="1">
        <v>0.11758</v>
      </c>
      <c r="S45" s="1">
        <v>-1.094</v>
      </c>
      <c r="T45" s="1">
        <v>15.836</v>
      </c>
      <c r="U45" s="1">
        <v>0.08378</v>
      </c>
    </row>
    <row r="46" spans="1:21" ht="12.75">
      <c r="A46" s="1">
        <v>3.25</v>
      </c>
      <c r="B46" s="1">
        <v>1</v>
      </c>
      <c r="C46" s="1">
        <v>97.32</v>
      </c>
      <c r="D46" s="1">
        <v>0.03872</v>
      </c>
      <c r="E46" s="1">
        <v>-0.331</v>
      </c>
      <c r="F46" s="1">
        <v>15.175</v>
      </c>
      <c r="G46" s="1">
        <v>0.11359</v>
      </c>
      <c r="H46" s="1">
        <v>-1.121</v>
      </c>
      <c r="I46" s="1">
        <v>16.031</v>
      </c>
      <c r="J46" s="1">
        <v>0.07731</v>
      </c>
      <c r="K46" s="1"/>
      <c r="L46" s="1">
        <v>3.25</v>
      </c>
      <c r="M46" s="1">
        <v>1</v>
      </c>
      <c r="N46" s="1">
        <v>96.36</v>
      </c>
      <c r="O46" s="1">
        <v>0.03859</v>
      </c>
      <c r="P46" s="1">
        <v>-0.439</v>
      </c>
      <c r="Q46" s="1">
        <v>14.685</v>
      </c>
      <c r="R46" s="1">
        <v>0.11824</v>
      </c>
      <c r="S46" s="1">
        <v>-1.1</v>
      </c>
      <c r="T46" s="1">
        <v>15.815</v>
      </c>
      <c r="U46" s="1">
        <v>0.08407</v>
      </c>
    </row>
    <row r="47" spans="1:21" ht="12.75">
      <c r="A47" s="1">
        <v>3.333</v>
      </c>
      <c r="B47" s="1">
        <v>1</v>
      </c>
      <c r="C47" s="1">
        <v>97.93</v>
      </c>
      <c r="D47" s="1">
        <v>0.0389</v>
      </c>
      <c r="E47" s="1">
        <v>-0.342</v>
      </c>
      <c r="F47" s="1">
        <v>15.3351</v>
      </c>
      <c r="G47" s="1">
        <v>0.11392</v>
      </c>
      <c r="H47" s="1">
        <v>-1.141</v>
      </c>
      <c r="I47" s="1">
        <v>15.997</v>
      </c>
      <c r="J47" s="1">
        <v>0.0772</v>
      </c>
      <c r="K47" s="1"/>
      <c r="L47" s="1">
        <v>3.333</v>
      </c>
      <c r="M47" s="1">
        <v>1</v>
      </c>
      <c r="N47" s="1">
        <v>96.95</v>
      </c>
      <c r="O47" s="1">
        <v>0.03871</v>
      </c>
      <c r="P47" s="1">
        <v>-0.448</v>
      </c>
      <c r="Q47" s="1">
        <v>14.8541</v>
      </c>
      <c r="R47" s="1">
        <v>0.1189</v>
      </c>
      <c r="S47" s="1">
        <v>-1.105</v>
      </c>
      <c r="T47" s="1">
        <v>15.796</v>
      </c>
      <c r="U47" s="1">
        <v>0.08438</v>
      </c>
    </row>
    <row r="48" spans="1:21" ht="12.75">
      <c r="A48" s="1">
        <v>3.417</v>
      </c>
      <c r="B48" s="1">
        <v>1</v>
      </c>
      <c r="C48" s="1">
        <v>98.53</v>
      </c>
      <c r="D48" s="1">
        <v>0.03906</v>
      </c>
      <c r="E48" s="1">
        <v>-0.353</v>
      </c>
      <c r="F48" s="1">
        <v>15.4909</v>
      </c>
      <c r="G48" s="1">
        <v>0.11424</v>
      </c>
      <c r="H48" s="1">
        <v>-1.161</v>
      </c>
      <c r="I48" s="1">
        <v>15.963</v>
      </c>
      <c r="J48" s="1">
        <v>0.0771</v>
      </c>
      <c r="K48" s="1"/>
      <c r="L48" s="1">
        <v>3.417</v>
      </c>
      <c r="M48" s="1">
        <v>1</v>
      </c>
      <c r="N48" s="1">
        <v>97.54</v>
      </c>
      <c r="O48" s="1">
        <v>0.03884</v>
      </c>
      <c r="P48" s="1">
        <v>-0.457</v>
      </c>
      <c r="Q48" s="1">
        <v>15.0229</v>
      </c>
      <c r="R48" s="1">
        <v>0.11957</v>
      </c>
      <c r="S48" s="1">
        <v>-1.111</v>
      </c>
      <c r="T48" s="1">
        <v>15.777</v>
      </c>
      <c r="U48" s="1">
        <v>0.08469</v>
      </c>
    </row>
    <row r="49" spans="1:21" ht="12.75">
      <c r="A49" s="1">
        <v>3.5</v>
      </c>
      <c r="B49" s="1">
        <v>1</v>
      </c>
      <c r="C49" s="1">
        <v>99.11</v>
      </c>
      <c r="D49" s="1">
        <v>0.03923</v>
      </c>
      <c r="E49" s="1">
        <v>-0.364</v>
      </c>
      <c r="F49" s="1">
        <v>15.645</v>
      </c>
      <c r="G49" s="1">
        <v>0.11457</v>
      </c>
      <c r="H49" s="1">
        <v>-1.181</v>
      </c>
      <c r="I49" s="1">
        <v>15.93</v>
      </c>
      <c r="J49" s="1">
        <v>0.07701</v>
      </c>
      <c r="K49" s="1"/>
      <c r="L49" s="1">
        <v>3.5</v>
      </c>
      <c r="M49" s="1">
        <v>1</v>
      </c>
      <c r="N49" s="1">
        <v>98.11</v>
      </c>
      <c r="O49" s="1">
        <v>0.03896</v>
      </c>
      <c r="P49" s="1">
        <v>-0.466</v>
      </c>
      <c r="Q49" s="1">
        <v>15.192</v>
      </c>
      <c r="R49" s="1">
        <v>0.12024</v>
      </c>
      <c r="S49" s="1">
        <v>-1.116</v>
      </c>
      <c r="T49" s="1">
        <v>15.759</v>
      </c>
      <c r="U49" s="1">
        <v>0.08502</v>
      </c>
    </row>
    <row r="50" spans="1:21" ht="12.75">
      <c r="A50" s="1">
        <v>3.583</v>
      </c>
      <c r="B50" s="1">
        <v>1</v>
      </c>
      <c r="C50" s="1">
        <v>99.69</v>
      </c>
      <c r="D50" s="1">
        <v>0.03938</v>
      </c>
      <c r="E50" s="1">
        <v>-0.374</v>
      </c>
      <c r="F50" s="1">
        <v>15.7961</v>
      </c>
      <c r="G50" s="1">
        <v>0.11488</v>
      </c>
      <c r="H50" s="1">
        <v>-1.2</v>
      </c>
      <c r="I50" s="1">
        <v>15.898</v>
      </c>
      <c r="J50" s="1">
        <v>0.07694</v>
      </c>
      <c r="K50" s="1"/>
      <c r="L50" s="1">
        <v>3.583</v>
      </c>
      <c r="M50" s="1">
        <v>1</v>
      </c>
      <c r="N50" s="1">
        <v>98.69</v>
      </c>
      <c r="O50" s="1">
        <v>0.03908</v>
      </c>
      <c r="P50" s="1">
        <v>-0.474</v>
      </c>
      <c r="Q50" s="1">
        <v>15.3591</v>
      </c>
      <c r="R50" s="1">
        <v>0.12092</v>
      </c>
      <c r="S50" s="1">
        <v>-1.122</v>
      </c>
      <c r="T50" s="1">
        <v>15.741</v>
      </c>
      <c r="U50" s="1">
        <v>0.08536</v>
      </c>
    </row>
    <row r="51" spans="1:21" ht="12.75">
      <c r="A51" s="1">
        <v>3.667</v>
      </c>
      <c r="B51" s="1">
        <v>1</v>
      </c>
      <c r="C51" s="1">
        <v>100.25</v>
      </c>
      <c r="D51" s="1">
        <v>0.03953</v>
      </c>
      <c r="E51" s="1">
        <v>-0.385</v>
      </c>
      <c r="F51" s="1">
        <v>15.9459</v>
      </c>
      <c r="G51" s="1">
        <v>0.1152</v>
      </c>
      <c r="H51" s="1">
        <v>-1.219</v>
      </c>
      <c r="I51" s="1">
        <v>15.867</v>
      </c>
      <c r="J51" s="1">
        <v>0.07688</v>
      </c>
      <c r="K51" s="1"/>
      <c r="L51" s="1">
        <v>3.667</v>
      </c>
      <c r="M51" s="1">
        <v>1</v>
      </c>
      <c r="N51" s="1">
        <v>99.26</v>
      </c>
      <c r="O51" s="1">
        <v>0.0392</v>
      </c>
      <c r="P51" s="1">
        <v>-0.483</v>
      </c>
      <c r="Q51" s="1">
        <v>15.5269</v>
      </c>
      <c r="R51" s="1">
        <v>0.1216</v>
      </c>
      <c r="S51" s="1">
        <v>-1.128</v>
      </c>
      <c r="T51" s="1">
        <v>15.724</v>
      </c>
      <c r="U51" s="1">
        <v>0.08572</v>
      </c>
    </row>
    <row r="52" spans="1:21" ht="12.75">
      <c r="A52" s="1">
        <v>3.75</v>
      </c>
      <c r="B52" s="1">
        <v>1</v>
      </c>
      <c r="C52" s="1">
        <v>100.81</v>
      </c>
      <c r="D52" s="1">
        <v>0.03968</v>
      </c>
      <c r="E52" s="1">
        <v>-0.395</v>
      </c>
      <c r="F52" s="1">
        <v>16.096</v>
      </c>
      <c r="G52" s="1">
        <v>0.11552</v>
      </c>
      <c r="H52" s="1">
        <v>-1.237</v>
      </c>
      <c r="I52" s="1">
        <v>15.836</v>
      </c>
      <c r="J52" s="1">
        <v>0.07684</v>
      </c>
      <c r="K52" s="1"/>
      <c r="L52" s="1">
        <v>3.75</v>
      </c>
      <c r="M52" s="1">
        <v>1</v>
      </c>
      <c r="N52" s="1">
        <v>99.82</v>
      </c>
      <c r="O52" s="1">
        <v>0.03932</v>
      </c>
      <c r="P52" s="1">
        <v>-0.491</v>
      </c>
      <c r="Q52" s="1">
        <v>15.695</v>
      </c>
      <c r="R52" s="1">
        <v>0.12229</v>
      </c>
      <c r="S52" s="1">
        <v>-1.134</v>
      </c>
      <c r="T52" s="1">
        <v>15.707</v>
      </c>
      <c r="U52" s="1">
        <v>0.08609</v>
      </c>
    </row>
    <row r="53" spans="1:21" ht="12.75">
      <c r="A53" s="1">
        <v>3.833</v>
      </c>
      <c r="B53" s="1">
        <v>1</v>
      </c>
      <c r="C53" s="1">
        <v>101.37</v>
      </c>
      <c r="D53" s="1">
        <v>0.03982</v>
      </c>
      <c r="E53" s="1">
        <v>-0.405</v>
      </c>
      <c r="F53" s="1">
        <v>16.2451</v>
      </c>
      <c r="G53" s="1">
        <v>0.11583</v>
      </c>
      <c r="H53" s="1">
        <v>-1.256</v>
      </c>
      <c r="I53" s="1">
        <v>15.807</v>
      </c>
      <c r="J53" s="1">
        <v>0.07682</v>
      </c>
      <c r="K53" s="1"/>
      <c r="L53" s="1">
        <v>3.833</v>
      </c>
      <c r="M53" s="1">
        <v>1</v>
      </c>
      <c r="N53" s="1">
        <v>100.39</v>
      </c>
      <c r="O53" s="1">
        <v>0.03944</v>
      </c>
      <c r="P53" s="1">
        <v>-0.5</v>
      </c>
      <c r="Q53" s="1">
        <v>15.8621</v>
      </c>
      <c r="R53" s="1">
        <v>0.12299</v>
      </c>
      <c r="S53" s="1">
        <v>-1.14</v>
      </c>
      <c r="T53" s="1">
        <v>15.69</v>
      </c>
      <c r="U53" s="1">
        <v>0.08647</v>
      </c>
    </row>
    <row r="54" spans="1:21" ht="12.75">
      <c r="A54" s="1">
        <v>3.917</v>
      </c>
      <c r="B54" s="1">
        <v>1</v>
      </c>
      <c r="C54" s="1">
        <v>101.93</v>
      </c>
      <c r="D54" s="1">
        <v>0.03995</v>
      </c>
      <c r="E54" s="1">
        <v>-0.416</v>
      </c>
      <c r="F54" s="1">
        <v>16.3969</v>
      </c>
      <c r="G54" s="1">
        <v>0.11616</v>
      </c>
      <c r="H54" s="1">
        <v>-1.273</v>
      </c>
      <c r="I54" s="1">
        <v>15.779</v>
      </c>
      <c r="J54" s="1">
        <v>0.07682</v>
      </c>
      <c r="K54" s="1"/>
      <c r="L54" s="1">
        <v>3.917</v>
      </c>
      <c r="M54" s="1">
        <v>1</v>
      </c>
      <c r="N54" s="1">
        <v>100.96</v>
      </c>
      <c r="O54" s="1">
        <v>0.03955</v>
      </c>
      <c r="P54" s="1">
        <v>-0.508</v>
      </c>
      <c r="Q54" s="1">
        <v>16.0299</v>
      </c>
      <c r="R54" s="1">
        <v>0.1237</v>
      </c>
      <c r="S54" s="1">
        <v>-1.145</v>
      </c>
      <c r="T54" s="1">
        <v>15.673</v>
      </c>
      <c r="U54" s="1">
        <v>0.08687</v>
      </c>
    </row>
    <row r="55" spans="1:21" ht="12.75">
      <c r="A55" s="1">
        <v>4</v>
      </c>
      <c r="B55" s="1">
        <v>1</v>
      </c>
      <c r="C55" s="1">
        <v>102.49</v>
      </c>
      <c r="D55" s="1">
        <v>0.04008</v>
      </c>
      <c r="E55" s="1">
        <v>-0.426</v>
      </c>
      <c r="F55" s="1">
        <v>16.551</v>
      </c>
      <c r="G55" s="1">
        <v>0.11649</v>
      </c>
      <c r="H55" s="1">
        <v>-1.291</v>
      </c>
      <c r="I55" s="1">
        <v>15.752</v>
      </c>
      <c r="J55" s="1">
        <v>0.07684</v>
      </c>
      <c r="K55" s="1"/>
      <c r="L55" s="1">
        <v>4</v>
      </c>
      <c r="M55" s="1">
        <v>1</v>
      </c>
      <c r="N55" s="1">
        <v>101.54</v>
      </c>
      <c r="O55" s="1">
        <v>0.03967</v>
      </c>
      <c r="P55" s="1">
        <v>-0.516</v>
      </c>
      <c r="Q55" s="1">
        <v>16.198</v>
      </c>
      <c r="R55" s="1">
        <v>0.1244</v>
      </c>
      <c r="S55" s="1">
        <v>-1.151</v>
      </c>
      <c r="T55" s="1">
        <v>15.656</v>
      </c>
      <c r="U55" s="1">
        <v>0.08728</v>
      </c>
    </row>
    <row r="56" spans="1:21" ht="12.75">
      <c r="A56" s="1">
        <v>4.083</v>
      </c>
      <c r="B56" s="1">
        <v>1</v>
      </c>
      <c r="C56" s="1">
        <v>103.06</v>
      </c>
      <c r="D56" s="1">
        <v>0.04021</v>
      </c>
      <c r="E56" s="1">
        <v>-0.437</v>
      </c>
      <c r="F56" s="1">
        <v>16.7081</v>
      </c>
      <c r="G56" s="1">
        <v>0.11682</v>
      </c>
      <c r="H56" s="1">
        <v>-1.309</v>
      </c>
      <c r="I56" s="1">
        <v>15.727</v>
      </c>
      <c r="J56" s="1">
        <v>0.07687</v>
      </c>
      <c r="K56" s="1"/>
      <c r="L56" s="1">
        <v>4.083</v>
      </c>
      <c r="M56" s="1">
        <v>1</v>
      </c>
      <c r="N56" s="1">
        <v>102.12</v>
      </c>
      <c r="O56" s="1">
        <v>0.03979</v>
      </c>
      <c r="P56" s="1">
        <v>-0.524</v>
      </c>
      <c r="Q56" s="1">
        <v>16.3661</v>
      </c>
      <c r="R56" s="1">
        <v>0.12512</v>
      </c>
      <c r="S56" s="1">
        <v>-1.157</v>
      </c>
      <c r="T56" s="1">
        <v>15.639</v>
      </c>
      <c r="U56" s="1">
        <v>0.0877</v>
      </c>
    </row>
    <row r="57" spans="1:21" ht="12.75">
      <c r="A57" s="1">
        <v>4.167</v>
      </c>
      <c r="B57" s="1">
        <v>1</v>
      </c>
      <c r="C57" s="1">
        <v>103.64</v>
      </c>
      <c r="D57" s="1">
        <v>0.04033</v>
      </c>
      <c r="E57" s="1">
        <v>-0.448</v>
      </c>
      <c r="F57" s="1">
        <v>16.8689</v>
      </c>
      <c r="G57" s="1">
        <v>0.11717</v>
      </c>
      <c r="H57" s="1">
        <v>-1.325</v>
      </c>
      <c r="I57" s="1">
        <v>15.704</v>
      </c>
      <c r="J57" s="1">
        <v>0.07692</v>
      </c>
      <c r="K57" s="1"/>
      <c r="L57" s="1">
        <v>4.167</v>
      </c>
      <c r="M57" s="1">
        <v>1</v>
      </c>
      <c r="N57" s="1">
        <v>102.71</v>
      </c>
      <c r="O57" s="1">
        <v>0.03992</v>
      </c>
      <c r="P57" s="1">
        <v>-0.532</v>
      </c>
      <c r="Q57" s="1">
        <v>16.5359</v>
      </c>
      <c r="R57" s="1">
        <v>0.12584</v>
      </c>
      <c r="S57" s="1">
        <v>-1.163</v>
      </c>
      <c r="T57" s="1">
        <v>15.622</v>
      </c>
      <c r="U57" s="1">
        <v>0.08814</v>
      </c>
    </row>
    <row r="58" spans="1:21" ht="12.75">
      <c r="A58" s="1">
        <v>4.25</v>
      </c>
      <c r="B58" s="1">
        <v>1</v>
      </c>
      <c r="C58" s="1">
        <v>104.22</v>
      </c>
      <c r="D58" s="1">
        <v>0.04045</v>
      </c>
      <c r="E58" s="1">
        <v>-0.459</v>
      </c>
      <c r="F58" s="1">
        <v>17.033</v>
      </c>
      <c r="G58" s="1">
        <v>0.11752</v>
      </c>
      <c r="H58" s="1">
        <v>-1.342</v>
      </c>
      <c r="I58" s="1">
        <v>15.682</v>
      </c>
      <c r="J58" s="1">
        <v>0.077</v>
      </c>
      <c r="K58" s="1"/>
      <c r="L58" s="1">
        <v>4.25</v>
      </c>
      <c r="M58" s="1">
        <v>1</v>
      </c>
      <c r="N58" s="1">
        <v>103.31</v>
      </c>
      <c r="O58" s="1">
        <v>0.04004</v>
      </c>
      <c r="P58" s="1">
        <v>-0.539</v>
      </c>
      <c r="Q58" s="1">
        <v>16.706</v>
      </c>
      <c r="R58" s="1">
        <v>0.12657</v>
      </c>
      <c r="S58" s="1">
        <v>-1.169</v>
      </c>
      <c r="T58" s="1">
        <v>15.605</v>
      </c>
      <c r="U58" s="1">
        <v>0.0886</v>
      </c>
    </row>
    <row r="59" spans="1:21" ht="12.75">
      <c r="A59" s="1">
        <v>4.333</v>
      </c>
      <c r="B59" s="1">
        <v>1</v>
      </c>
      <c r="C59" s="1">
        <v>104.8</v>
      </c>
      <c r="D59" s="1">
        <v>0.04057</v>
      </c>
      <c r="E59" s="1">
        <v>-0.471</v>
      </c>
      <c r="F59" s="1">
        <v>17.2011</v>
      </c>
      <c r="G59" s="1">
        <v>0.11788</v>
      </c>
      <c r="H59" s="1">
        <v>-1.359</v>
      </c>
      <c r="I59" s="1">
        <v>15.662</v>
      </c>
      <c r="J59" s="1">
        <v>0.07709</v>
      </c>
      <c r="K59" s="1"/>
      <c r="L59" s="1">
        <v>4.333</v>
      </c>
      <c r="M59" s="1">
        <v>1</v>
      </c>
      <c r="N59" s="1">
        <v>103.91</v>
      </c>
      <c r="O59" s="1">
        <v>0.04016</v>
      </c>
      <c r="P59" s="1">
        <v>-0.547</v>
      </c>
      <c r="Q59" s="1">
        <v>16.8781</v>
      </c>
      <c r="R59" s="1">
        <v>0.12731</v>
      </c>
      <c r="S59" s="1">
        <v>-1.175</v>
      </c>
      <c r="T59" s="1">
        <v>15.589</v>
      </c>
      <c r="U59" s="1">
        <v>0.08906</v>
      </c>
    </row>
    <row r="60" spans="1:21" ht="12.75">
      <c r="A60" s="1">
        <v>4.417</v>
      </c>
      <c r="B60" s="1">
        <v>1</v>
      </c>
      <c r="C60" s="1">
        <v>105.4</v>
      </c>
      <c r="D60" s="1">
        <v>0.04068</v>
      </c>
      <c r="E60" s="1">
        <v>-0.482</v>
      </c>
      <c r="F60" s="1">
        <v>17.3729</v>
      </c>
      <c r="G60" s="1">
        <v>0.11826</v>
      </c>
      <c r="H60" s="1">
        <v>-1.375</v>
      </c>
      <c r="I60" s="1">
        <v>15.644</v>
      </c>
      <c r="J60" s="1">
        <v>0.0772</v>
      </c>
      <c r="K60" s="1"/>
      <c r="L60" s="1">
        <v>4.417</v>
      </c>
      <c r="M60" s="1">
        <v>1</v>
      </c>
      <c r="N60" s="1">
        <v>104.53</v>
      </c>
      <c r="O60" s="1">
        <v>0.04028</v>
      </c>
      <c r="P60" s="1">
        <v>-0.555</v>
      </c>
      <c r="Q60" s="1">
        <v>17.0519</v>
      </c>
      <c r="R60" s="1">
        <v>0.12806</v>
      </c>
      <c r="S60" s="1">
        <v>-1.181</v>
      </c>
      <c r="T60" s="1">
        <v>15.573</v>
      </c>
      <c r="U60" s="1">
        <v>0.08954</v>
      </c>
    </row>
    <row r="61" spans="1:21" ht="12.75">
      <c r="A61" s="1">
        <v>4.5</v>
      </c>
      <c r="B61" s="1">
        <v>1</v>
      </c>
      <c r="C61" s="1">
        <v>106</v>
      </c>
      <c r="D61" s="1">
        <v>0.04078</v>
      </c>
      <c r="E61" s="1">
        <v>-0.494</v>
      </c>
      <c r="F61" s="1">
        <v>17.548</v>
      </c>
      <c r="G61" s="1">
        <v>0.11864</v>
      </c>
      <c r="H61" s="1">
        <v>-1.391</v>
      </c>
      <c r="I61" s="1">
        <v>15.626</v>
      </c>
      <c r="J61" s="1">
        <v>0.07733</v>
      </c>
      <c r="K61" s="1"/>
      <c r="L61" s="1">
        <v>4.5</v>
      </c>
      <c r="M61" s="1">
        <v>1</v>
      </c>
      <c r="N61" s="1">
        <v>105.15</v>
      </c>
      <c r="O61" s="1">
        <v>0.04041</v>
      </c>
      <c r="P61" s="1">
        <v>-0.563</v>
      </c>
      <c r="Q61" s="1">
        <v>17.227</v>
      </c>
      <c r="R61" s="1">
        <v>0.12881</v>
      </c>
      <c r="S61" s="1">
        <v>-1.187</v>
      </c>
      <c r="T61" s="1">
        <v>15.557</v>
      </c>
      <c r="U61" s="1">
        <v>0.09004</v>
      </c>
    </row>
    <row r="62" spans="1:21" ht="12.75">
      <c r="A62" s="1">
        <v>4.583</v>
      </c>
      <c r="B62" s="1">
        <v>1</v>
      </c>
      <c r="C62" s="1">
        <v>106.6</v>
      </c>
      <c r="D62" s="1">
        <v>0.04089</v>
      </c>
      <c r="E62" s="1">
        <v>-0.506</v>
      </c>
      <c r="F62" s="1">
        <v>17.7253</v>
      </c>
      <c r="G62" s="1">
        <v>0.11903</v>
      </c>
      <c r="H62" s="1">
        <v>-1.407</v>
      </c>
      <c r="I62" s="1">
        <v>15.61</v>
      </c>
      <c r="J62" s="1">
        <v>0.07748</v>
      </c>
      <c r="K62" s="1"/>
      <c r="L62" s="1">
        <v>4.583</v>
      </c>
      <c r="M62" s="1">
        <v>1</v>
      </c>
      <c r="N62" s="1">
        <v>105.77</v>
      </c>
      <c r="O62" s="1">
        <v>0.04053</v>
      </c>
      <c r="P62" s="1">
        <v>-0.57</v>
      </c>
      <c r="Q62" s="1">
        <v>17.4041</v>
      </c>
      <c r="R62" s="1">
        <v>0.12957</v>
      </c>
      <c r="S62" s="1">
        <v>-1.193</v>
      </c>
      <c r="T62" s="1">
        <v>15.542</v>
      </c>
      <c r="U62" s="1">
        <v>0.09054</v>
      </c>
    </row>
    <row r="63" spans="1:21" ht="12.75">
      <c r="A63" s="1">
        <v>4.667</v>
      </c>
      <c r="B63" s="1">
        <v>1</v>
      </c>
      <c r="C63" s="1">
        <v>107.21</v>
      </c>
      <c r="D63" s="1">
        <v>0.04098</v>
      </c>
      <c r="E63" s="1">
        <v>-0.518</v>
      </c>
      <c r="F63" s="1">
        <v>17.9043</v>
      </c>
      <c r="G63" s="1">
        <v>0.11942</v>
      </c>
      <c r="H63" s="1">
        <v>-1.422</v>
      </c>
      <c r="I63" s="1">
        <v>15.595</v>
      </c>
      <c r="J63" s="1">
        <v>0.07765</v>
      </c>
      <c r="K63" s="1"/>
      <c r="L63" s="1">
        <v>4.667</v>
      </c>
      <c r="M63" s="1">
        <v>1</v>
      </c>
      <c r="N63" s="1">
        <v>106.4</v>
      </c>
      <c r="O63" s="1">
        <v>0.04065</v>
      </c>
      <c r="P63" s="1">
        <v>-0.578</v>
      </c>
      <c r="Q63" s="1">
        <v>17.5819</v>
      </c>
      <c r="R63" s="1">
        <v>0.13033</v>
      </c>
      <c r="S63" s="1">
        <v>-1.198</v>
      </c>
      <c r="T63" s="1">
        <v>15.528</v>
      </c>
      <c r="U63" s="1">
        <v>0.09106</v>
      </c>
    </row>
    <row r="64" spans="1:21" ht="12.75">
      <c r="A64" s="1">
        <v>4.75</v>
      </c>
      <c r="B64" s="1">
        <v>1</v>
      </c>
      <c r="C64" s="1">
        <v>107.81</v>
      </c>
      <c r="D64" s="1">
        <v>0.04107</v>
      </c>
      <c r="E64" s="1">
        <v>-0.53</v>
      </c>
      <c r="F64" s="1">
        <v>18.086</v>
      </c>
      <c r="G64" s="1">
        <v>0.11983</v>
      </c>
      <c r="H64" s="1">
        <v>-1.437</v>
      </c>
      <c r="I64" s="1">
        <v>15.582</v>
      </c>
      <c r="J64" s="1">
        <v>0.07784</v>
      </c>
      <c r="K64" s="1"/>
      <c r="L64" s="1">
        <v>4.75</v>
      </c>
      <c r="M64" s="1">
        <v>1</v>
      </c>
      <c r="N64" s="1">
        <v>107.02</v>
      </c>
      <c r="O64" s="1">
        <v>0.04077</v>
      </c>
      <c r="P64" s="1">
        <v>-0.585</v>
      </c>
      <c r="Q64" s="1">
        <v>17.761</v>
      </c>
      <c r="R64" s="1">
        <v>0.1311</v>
      </c>
      <c r="S64" s="1">
        <v>-1.204</v>
      </c>
      <c r="T64" s="1">
        <v>15.515</v>
      </c>
      <c r="U64" s="1">
        <v>0.0916</v>
      </c>
    </row>
    <row r="65" spans="1:21" ht="12.75">
      <c r="A65" s="1">
        <v>4.833</v>
      </c>
      <c r="B65" s="1">
        <v>1</v>
      </c>
      <c r="C65" s="1">
        <v>108.41</v>
      </c>
      <c r="D65" s="1">
        <v>0.04115</v>
      </c>
      <c r="E65" s="1">
        <v>-0.543</v>
      </c>
      <c r="F65" s="1">
        <v>18.2673</v>
      </c>
      <c r="G65" s="1">
        <v>0.12025</v>
      </c>
      <c r="H65" s="1">
        <v>-1.452</v>
      </c>
      <c r="I65" s="1">
        <v>15.569</v>
      </c>
      <c r="J65" s="1">
        <v>0.07806</v>
      </c>
      <c r="K65" s="1"/>
      <c r="L65" s="1">
        <v>4.833</v>
      </c>
      <c r="M65" s="1">
        <v>1</v>
      </c>
      <c r="N65" s="1">
        <v>107.64</v>
      </c>
      <c r="O65" s="1">
        <v>0.04088</v>
      </c>
      <c r="P65" s="1">
        <v>-0.592</v>
      </c>
      <c r="Q65" s="1">
        <v>17.9401</v>
      </c>
      <c r="R65" s="1">
        <v>0.13186</v>
      </c>
      <c r="S65" s="1">
        <v>-1.209</v>
      </c>
      <c r="T65" s="1">
        <v>15.503</v>
      </c>
      <c r="U65" s="1">
        <v>0.09214</v>
      </c>
    </row>
    <row r="66" spans="1:21" ht="12.75">
      <c r="A66" s="1">
        <v>4.917</v>
      </c>
      <c r="B66" s="1">
        <v>1</v>
      </c>
      <c r="C66" s="1">
        <v>109.01</v>
      </c>
      <c r="D66" s="1">
        <v>0.04123</v>
      </c>
      <c r="E66" s="1">
        <v>-0.555</v>
      </c>
      <c r="F66" s="1">
        <v>18.4507</v>
      </c>
      <c r="G66" s="1">
        <v>0.12067</v>
      </c>
      <c r="H66" s="1">
        <v>-1.467</v>
      </c>
      <c r="I66" s="1">
        <v>15.557</v>
      </c>
      <c r="J66" s="1">
        <v>0.07829</v>
      </c>
      <c r="K66" s="1"/>
      <c r="L66" s="1">
        <v>4.917</v>
      </c>
      <c r="M66" s="1">
        <v>1</v>
      </c>
      <c r="N66" s="1">
        <v>108.26</v>
      </c>
      <c r="O66" s="1">
        <v>0.04099</v>
      </c>
      <c r="P66" s="1">
        <v>-0.6</v>
      </c>
      <c r="Q66" s="1">
        <v>18.1198</v>
      </c>
      <c r="R66" s="1">
        <v>0.13264</v>
      </c>
      <c r="S66" s="1">
        <v>-1.215</v>
      </c>
      <c r="T66" s="1">
        <v>15.492</v>
      </c>
      <c r="U66" s="1">
        <v>0.0927</v>
      </c>
    </row>
    <row r="67" spans="1:21" ht="12.75">
      <c r="A67" s="1">
        <v>5</v>
      </c>
      <c r="B67" s="1">
        <v>1</v>
      </c>
      <c r="C67" s="1">
        <v>109.59</v>
      </c>
      <c r="D67" s="1">
        <v>0.04131</v>
      </c>
      <c r="E67" s="1">
        <v>-0.567</v>
      </c>
      <c r="F67" s="1">
        <v>18.633</v>
      </c>
      <c r="G67" s="1">
        <v>0.1211</v>
      </c>
      <c r="H67" s="1">
        <v>-1.481</v>
      </c>
      <c r="I67" s="1">
        <v>15.547</v>
      </c>
      <c r="J67" s="1">
        <v>0.07856</v>
      </c>
      <c r="K67" s="1"/>
      <c r="L67" s="1">
        <v>5</v>
      </c>
      <c r="M67" s="1">
        <v>1</v>
      </c>
      <c r="N67" s="1">
        <v>108.86</v>
      </c>
      <c r="O67" s="1">
        <v>0.0411</v>
      </c>
      <c r="P67" s="1">
        <v>-0.607</v>
      </c>
      <c r="Q67" s="1">
        <v>18.299</v>
      </c>
      <c r="R67" s="1">
        <v>0.1334</v>
      </c>
      <c r="S67" s="1">
        <v>-1.22</v>
      </c>
      <c r="T67" s="1">
        <v>15.483</v>
      </c>
      <c r="U67" s="1">
        <v>0.09326</v>
      </c>
    </row>
    <row r="68" spans="1:21" ht="12.75">
      <c r="A68" s="1">
        <v>5.083</v>
      </c>
      <c r="B68" s="1">
        <v>1</v>
      </c>
      <c r="C68" s="1">
        <v>110.16</v>
      </c>
      <c r="D68" s="1">
        <v>0.04137</v>
      </c>
      <c r="E68" s="1">
        <v>-0.579</v>
      </c>
      <c r="F68" s="1">
        <v>18.8143</v>
      </c>
      <c r="G68" s="1">
        <v>0.12154</v>
      </c>
      <c r="H68" s="1">
        <v>-1.495</v>
      </c>
      <c r="I68" s="1">
        <v>15.538</v>
      </c>
      <c r="J68" s="1">
        <v>0.07884</v>
      </c>
      <c r="K68" s="1"/>
      <c r="L68" s="1">
        <v>5.083</v>
      </c>
      <c r="M68" s="1">
        <v>1</v>
      </c>
      <c r="N68" s="1">
        <v>109.45</v>
      </c>
      <c r="O68" s="1">
        <v>0.0412</v>
      </c>
      <c r="P68" s="1">
        <v>-0.614</v>
      </c>
      <c r="Q68" s="1">
        <v>18.4791</v>
      </c>
      <c r="R68" s="1">
        <v>0.13416</v>
      </c>
      <c r="S68" s="1">
        <v>-1.225</v>
      </c>
      <c r="T68" s="1">
        <v>15.475</v>
      </c>
      <c r="U68" s="1">
        <v>0.09384</v>
      </c>
    </row>
    <row r="69" spans="1:21" ht="12.75">
      <c r="A69" s="1">
        <v>5.167</v>
      </c>
      <c r="B69" s="1">
        <v>1</v>
      </c>
      <c r="C69" s="1">
        <v>110.73</v>
      </c>
      <c r="D69" s="1">
        <v>0.04144</v>
      </c>
      <c r="E69" s="1">
        <v>-0.591</v>
      </c>
      <c r="F69" s="1">
        <v>18.9942</v>
      </c>
      <c r="G69" s="1">
        <v>0.12198</v>
      </c>
      <c r="H69" s="1">
        <v>-1.509</v>
      </c>
      <c r="I69" s="1">
        <v>15.53</v>
      </c>
      <c r="J69" s="1">
        <v>0.07915</v>
      </c>
      <c r="K69" s="1"/>
      <c r="L69" s="1">
        <v>5.167</v>
      </c>
      <c r="M69" s="1">
        <v>1</v>
      </c>
      <c r="N69" s="1">
        <v>110.03</v>
      </c>
      <c r="O69" s="1">
        <v>0.0413</v>
      </c>
      <c r="P69" s="1">
        <v>-0.621</v>
      </c>
      <c r="Q69" s="1">
        <v>18.6581</v>
      </c>
      <c r="R69" s="1">
        <v>0.13493</v>
      </c>
      <c r="S69" s="1">
        <v>-1.231</v>
      </c>
      <c r="T69" s="1">
        <v>15.468</v>
      </c>
      <c r="U69" s="1">
        <v>0.09443</v>
      </c>
    </row>
    <row r="70" spans="1:21" ht="12.75">
      <c r="A70" s="1">
        <v>5.25</v>
      </c>
      <c r="B70" s="1">
        <v>1</v>
      </c>
      <c r="C70" s="1">
        <v>111.28</v>
      </c>
      <c r="D70" s="1">
        <v>0.04149</v>
      </c>
      <c r="E70" s="1">
        <v>-0.603</v>
      </c>
      <c r="F70" s="1">
        <v>19.172</v>
      </c>
      <c r="G70" s="1">
        <v>0.12243</v>
      </c>
      <c r="H70" s="1">
        <v>-1.523</v>
      </c>
      <c r="I70" s="1">
        <v>15.523</v>
      </c>
      <c r="J70" s="1">
        <v>0.07948</v>
      </c>
      <c r="K70" s="1"/>
      <c r="L70" s="1">
        <v>5.25</v>
      </c>
      <c r="M70" s="1">
        <v>1</v>
      </c>
      <c r="N70" s="1">
        <v>110.6</v>
      </c>
      <c r="O70" s="1">
        <v>0.0414</v>
      </c>
      <c r="P70" s="1">
        <v>-0.627</v>
      </c>
      <c r="Q70" s="1">
        <v>18.837</v>
      </c>
      <c r="R70" s="1">
        <v>0.13569</v>
      </c>
      <c r="S70" s="1">
        <v>-1.236</v>
      </c>
      <c r="T70" s="1">
        <v>15.463</v>
      </c>
      <c r="U70" s="1">
        <v>0.09503</v>
      </c>
    </row>
    <row r="71" spans="1:21" ht="12.75">
      <c r="A71" s="1">
        <v>5.333</v>
      </c>
      <c r="B71" s="1">
        <v>1</v>
      </c>
      <c r="C71" s="1">
        <v>111.81</v>
      </c>
      <c r="D71" s="1">
        <v>0.04155</v>
      </c>
      <c r="E71" s="1">
        <v>-0.615</v>
      </c>
      <c r="F71" s="1">
        <v>19.349</v>
      </c>
      <c r="G71" s="1">
        <v>0.12289</v>
      </c>
      <c r="H71" s="1">
        <v>-1.536</v>
      </c>
      <c r="I71" s="1">
        <v>15.517</v>
      </c>
      <c r="J71" s="1">
        <v>0.07983</v>
      </c>
      <c r="K71" s="1"/>
      <c r="L71" s="1">
        <v>5.333</v>
      </c>
      <c r="M71" s="1">
        <v>1</v>
      </c>
      <c r="N71" s="1">
        <v>111.16</v>
      </c>
      <c r="O71" s="1">
        <v>0.04149</v>
      </c>
      <c r="P71" s="1">
        <v>-0.634</v>
      </c>
      <c r="Q71" s="1">
        <v>19.017</v>
      </c>
      <c r="R71" s="1">
        <v>0.13643</v>
      </c>
      <c r="S71" s="1">
        <v>-1.241</v>
      </c>
      <c r="T71" s="1">
        <v>15.46</v>
      </c>
      <c r="U71" s="1">
        <v>0.09563</v>
      </c>
    </row>
    <row r="72" spans="1:21" ht="12.75">
      <c r="A72" s="1">
        <v>5.417</v>
      </c>
      <c r="B72" s="1">
        <v>1</v>
      </c>
      <c r="C72" s="1">
        <v>112.35</v>
      </c>
      <c r="D72" s="1">
        <v>0.0416</v>
      </c>
      <c r="E72" s="1">
        <v>-0.627</v>
      </c>
      <c r="F72" s="1">
        <v>19.5253</v>
      </c>
      <c r="G72" s="1">
        <v>0.12335</v>
      </c>
      <c r="H72" s="1">
        <v>-1.549</v>
      </c>
      <c r="I72" s="1">
        <v>15.511</v>
      </c>
      <c r="J72" s="1">
        <v>0.0802</v>
      </c>
      <c r="K72" s="1"/>
      <c r="L72" s="1">
        <v>5.417</v>
      </c>
      <c r="M72" s="1">
        <v>1</v>
      </c>
      <c r="N72" s="1">
        <v>111.71</v>
      </c>
      <c r="O72" s="1">
        <v>0.04157</v>
      </c>
      <c r="P72" s="1">
        <v>-0.64</v>
      </c>
      <c r="Q72" s="1">
        <v>19.1967</v>
      </c>
      <c r="R72" s="1">
        <v>0.13719</v>
      </c>
      <c r="S72" s="1">
        <v>-1.245</v>
      </c>
      <c r="T72" s="1">
        <v>15.457</v>
      </c>
      <c r="U72" s="1">
        <v>0.09624</v>
      </c>
    </row>
    <row r="73" spans="1:21" ht="12.75">
      <c r="A73" s="1">
        <v>5.5</v>
      </c>
      <c r="B73" s="1">
        <v>1</v>
      </c>
      <c r="C73" s="1">
        <v>112.87</v>
      </c>
      <c r="D73" s="1">
        <v>0.04165</v>
      </c>
      <c r="E73" s="1">
        <v>-0.639</v>
      </c>
      <c r="F73" s="1">
        <v>19.701</v>
      </c>
      <c r="G73" s="1">
        <v>0.12383</v>
      </c>
      <c r="H73" s="1">
        <v>-1.562</v>
      </c>
      <c r="I73" s="1">
        <v>15.507</v>
      </c>
      <c r="J73" s="1">
        <v>0.08059</v>
      </c>
      <c r="K73" s="1"/>
      <c r="L73" s="1">
        <v>5.5</v>
      </c>
      <c r="M73" s="1">
        <v>1</v>
      </c>
      <c r="N73" s="1">
        <v>112.24</v>
      </c>
      <c r="O73" s="1">
        <v>0.04165</v>
      </c>
      <c r="P73" s="1">
        <v>-0.647</v>
      </c>
      <c r="Q73" s="1">
        <v>19.377</v>
      </c>
      <c r="R73" s="1">
        <v>0.13794</v>
      </c>
      <c r="S73" s="1">
        <v>-1.25</v>
      </c>
      <c r="T73" s="1">
        <v>15.457</v>
      </c>
      <c r="U73" s="1">
        <v>0.09686</v>
      </c>
    </row>
    <row r="74" spans="1:21" ht="12.75">
      <c r="A74" s="1">
        <v>5.583</v>
      </c>
      <c r="B74" s="1">
        <v>1</v>
      </c>
      <c r="C74" s="1">
        <v>113.38</v>
      </c>
      <c r="D74" s="1">
        <v>0.0417</v>
      </c>
      <c r="E74" s="1">
        <v>-0.651</v>
      </c>
      <c r="F74" s="1">
        <v>19.8767</v>
      </c>
      <c r="G74" s="1">
        <v>0.12432</v>
      </c>
      <c r="H74" s="1">
        <v>-1.575</v>
      </c>
      <c r="I74" s="1">
        <v>15.503</v>
      </c>
      <c r="J74" s="1">
        <v>0.081</v>
      </c>
      <c r="K74" s="1"/>
      <c r="L74" s="1">
        <v>5.583</v>
      </c>
      <c r="M74" s="1">
        <v>1</v>
      </c>
      <c r="N74" s="1">
        <v>112.77</v>
      </c>
      <c r="O74" s="1">
        <v>0.04173</v>
      </c>
      <c r="P74" s="1">
        <v>-0.653</v>
      </c>
      <c r="Q74" s="1">
        <v>19.5581</v>
      </c>
      <c r="R74" s="1">
        <v>0.13868</v>
      </c>
      <c r="S74" s="1">
        <v>-1.255</v>
      </c>
      <c r="T74" s="1">
        <v>15.458</v>
      </c>
      <c r="U74" s="1">
        <v>0.09749</v>
      </c>
    </row>
    <row r="75" spans="1:21" ht="12.75">
      <c r="A75" s="1">
        <v>5.667</v>
      </c>
      <c r="B75" s="1">
        <v>1</v>
      </c>
      <c r="C75" s="1">
        <v>113.9</v>
      </c>
      <c r="D75" s="1">
        <v>0.04174</v>
      </c>
      <c r="E75" s="1">
        <v>-0.663</v>
      </c>
      <c r="F75" s="1">
        <v>20.0523</v>
      </c>
      <c r="G75" s="1">
        <v>0.12482</v>
      </c>
      <c r="H75" s="1">
        <v>-1.587</v>
      </c>
      <c r="I75" s="1">
        <v>15.5</v>
      </c>
      <c r="J75" s="1">
        <v>0.08143</v>
      </c>
      <c r="K75" s="1"/>
      <c r="L75" s="1">
        <v>5.667</v>
      </c>
      <c r="M75" s="1">
        <v>1</v>
      </c>
      <c r="N75" s="1">
        <v>113.29</v>
      </c>
      <c r="O75" s="1">
        <v>0.0418</v>
      </c>
      <c r="P75" s="1">
        <v>-0.659</v>
      </c>
      <c r="Q75" s="1">
        <v>19.7404</v>
      </c>
      <c r="R75" s="1">
        <v>0.13942</v>
      </c>
      <c r="S75" s="1">
        <v>-1.26</v>
      </c>
      <c r="T75" s="1">
        <v>15.461</v>
      </c>
      <c r="U75" s="1">
        <v>0.09812</v>
      </c>
    </row>
    <row r="76" spans="1:21" ht="12.75">
      <c r="A76" s="1">
        <v>5.75</v>
      </c>
      <c r="B76" s="1">
        <v>1</v>
      </c>
      <c r="C76" s="1">
        <v>114.41</v>
      </c>
      <c r="D76" s="1">
        <v>0.04178</v>
      </c>
      <c r="E76" s="1">
        <v>-0.675</v>
      </c>
      <c r="F76" s="1">
        <v>20.229</v>
      </c>
      <c r="G76" s="1">
        <v>0.12534</v>
      </c>
      <c r="H76" s="1">
        <v>-1.599</v>
      </c>
      <c r="I76" s="1">
        <v>15.498</v>
      </c>
      <c r="J76" s="1">
        <v>0.08189</v>
      </c>
      <c r="K76" s="1"/>
      <c r="L76" s="1">
        <v>5.75</v>
      </c>
      <c r="M76" s="1">
        <v>1</v>
      </c>
      <c r="N76" s="1">
        <v>113.81</v>
      </c>
      <c r="O76" s="1">
        <v>0.04187</v>
      </c>
      <c r="P76" s="1">
        <v>-0.665</v>
      </c>
      <c r="Q76" s="1">
        <v>19.925</v>
      </c>
      <c r="R76" s="1">
        <v>0.14016</v>
      </c>
      <c r="S76" s="1">
        <v>-1.264</v>
      </c>
      <c r="T76" s="1">
        <v>15.465</v>
      </c>
      <c r="U76" s="1">
        <v>0.09875</v>
      </c>
    </row>
    <row r="77" spans="1:21" ht="12.75">
      <c r="A77" s="1">
        <v>5.833</v>
      </c>
      <c r="B77" s="1">
        <v>1</v>
      </c>
      <c r="C77" s="1">
        <v>114.92</v>
      </c>
      <c r="D77" s="1">
        <v>0.04182</v>
      </c>
      <c r="E77" s="1">
        <v>-0.687</v>
      </c>
      <c r="F77" s="1">
        <v>20.4077</v>
      </c>
      <c r="G77" s="1">
        <v>0.12587</v>
      </c>
      <c r="H77" s="1">
        <v>-1.611</v>
      </c>
      <c r="I77" s="1">
        <v>15.497</v>
      </c>
      <c r="J77" s="1">
        <v>0.08235</v>
      </c>
      <c r="K77" s="1"/>
      <c r="L77" s="1">
        <v>5.833</v>
      </c>
      <c r="M77" s="1">
        <v>1</v>
      </c>
      <c r="N77" s="1">
        <v>114.32</v>
      </c>
      <c r="O77" s="1">
        <v>0.04194</v>
      </c>
      <c r="P77" s="1">
        <v>-0.672</v>
      </c>
      <c r="Q77" s="1">
        <v>20.11</v>
      </c>
      <c r="R77" s="1">
        <v>0.1409</v>
      </c>
      <c r="S77" s="1">
        <v>-1.269</v>
      </c>
      <c r="T77" s="1">
        <v>15.47</v>
      </c>
      <c r="U77" s="1">
        <v>0.0994</v>
      </c>
    </row>
    <row r="78" spans="1:21" ht="12.75">
      <c r="A78" s="1">
        <v>5.917</v>
      </c>
      <c r="B78" s="1">
        <v>1</v>
      </c>
      <c r="C78" s="1">
        <v>115.43</v>
      </c>
      <c r="D78" s="1">
        <v>0.04186</v>
      </c>
      <c r="E78" s="1">
        <v>-0.699</v>
      </c>
      <c r="F78" s="1">
        <v>20.5867</v>
      </c>
      <c r="G78" s="1">
        <v>0.12642</v>
      </c>
      <c r="H78" s="1">
        <v>-1.622</v>
      </c>
      <c r="I78" s="1">
        <v>15.497</v>
      </c>
      <c r="J78" s="1">
        <v>0.08284</v>
      </c>
      <c r="K78" s="1"/>
      <c r="L78" s="1">
        <v>5.917</v>
      </c>
      <c r="M78" s="1">
        <v>1</v>
      </c>
      <c r="N78" s="1">
        <v>114.82</v>
      </c>
      <c r="O78" s="1">
        <v>0.042</v>
      </c>
      <c r="P78" s="1">
        <v>-0.678</v>
      </c>
      <c r="Q78" s="1">
        <v>20.2972</v>
      </c>
      <c r="R78" s="1">
        <v>0.14165</v>
      </c>
      <c r="S78" s="1">
        <v>-1.273</v>
      </c>
      <c r="T78" s="1">
        <v>15.477</v>
      </c>
      <c r="U78" s="1">
        <v>0.10004</v>
      </c>
    </row>
    <row r="79" spans="1:21" ht="12.75">
      <c r="A79" s="1">
        <v>6</v>
      </c>
      <c r="B79" s="1">
        <v>1</v>
      </c>
      <c r="C79" s="1">
        <v>115.93</v>
      </c>
      <c r="D79" s="1">
        <v>0.0419</v>
      </c>
      <c r="E79" s="1">
        <v>-0.711</v>
      </c>
      <c r="F79" s="1">
        <v>20.767</v>
      </c>
      <c r="G79" s="1">
        <v>0.12699</v>
      </c>
      <c r="H79" s="1">
        <v>-1.634</v>
      </c>
      <c r="I79" s="1">
        <v>15.498</v>
      </c>
      <c r="J79" s="1">
        <v>0.08334</v>
      </c>
      <c r="K79" s="1"/>
      <c r="L79" s="1">
        <v>6</v>
      </c>
      <c r="M79" s="1">
        <v>1</v>
      </c>
      <c r="N79" s="1">
        <v>115.33</v>
      </c>
      <c r="O79" s="1">
        <v>0.04206</v>
      </c>
      <c r="P79" s="1">
        <v>-0.684</v>
      </c>
      <c r="Q79" s="1">
        <v>20.486</v>
      </c>
      <c r="R79" s="1">
        <v>0.14239</v>
      </c>
      <c r="S79" s="1">
        <v>-1.277</v>
      </c>
      <c r="T79" s="1">
        <v>15.485</v>
      </c>
      <c r="U79" s="1">
        <v>0.10069</v>
      </c>
    </row>
    <row r="80" spans="1:21" ht="12.75">
      <c r="A80" s="1">
        <v>6.083</v>
      </c>
      <c r="B80" s="1">
        <v>1</v>
      </c>
      <c r="C80" s="1">
        <v>116.44</v>
      </c>
      <c r="D80" s="1">
        <v>0.04193</v>
      </c>
      <c r="E80" s="1">
        <v>-0.723</v>
      </c>
      <c r="F80" s="1">
        <v>20.9487</v>
      </c>
      <c r="G80" s="1">
        <v>0.12757</v>
      </c>
      <c r="H80" s="1">
        <v>-1.644</v>
      </c>
      <c r="I80" s="1">
        <v>15.499</v>
      </c>
      <c r="J80" s="1">
        <v>0.08386</v>
      </c>
      <c r="K80" s="1"/>
      <c r="L80" s="1">
        <v>6.083</v>
      </c>
      <c r="M80" s="1">
        <v>1</v>
      </c>
      <c r="N80" s="1">
        <v>115.83</v>
      </c>
      <c r="O80" s="1">
        <v>0.04212</v>
      </c>
      <c r="P80" s="1">
        <v>-0.689</v>
      </c>
      <c r="Q80" s="1">
        <v>20.6778</v>
      </c>
      <c r="R80" s="1">
        <v>0.14315</v>
      </c>
      <c r="S80" s="1">
        <v>-1.281</v>
      </c>
      <c r="T80" s="1">
        <v>15.494</v>
      </c>
      <c r="U80" s="1">
        <v>0.10135</v>
      </c>
    </row>
    <row r="81" spans="1:21" ht="12.75">
      <c r="A81" s="1">
        <v>6.167</v>
      </c>
      <c r="B81" s="1">
        <v>1</v>
      </c>
      <c r="C81" s="1">
        <v>116.94</v>
      </c>
      <c r="D81" s="1">
        <v>0.04197</v>
      </c>
      <c r="E81" s="1">
        <v>-0.735</v>
      </c>
      <c r="F81" s="1">
        <v>21.1303</v>
      </c>
      <c r="G81" s="1">
        <v>0.12816</v>
      </c>
      <c r="H81" s="1">
        <v>-1.655</v>
      </c>
      <c r="I81" s="1">
        <v>15.501</v>
      </c>
      <c r="J81" s="1">
        <v>0.08439</v>
      </c>
      <c r="K81" s="1"/>
      <c r="L81" s="1">
        <v>6.167</v>
      </c>
      <c r="M81" s="1">
        <v>1</v>
      </c>
      <c r="N81" s="1">
        <v>116.33</v>
      </c>
      <c r="O81" s="1">
        <v>0.04217</v>
      </c>
      <c r="P81" s="1">
        <v>-0.695</v>
      </c>
      <c r="Q81" s="1">
        <v>20.871</v>
      </c>
      <c r="R81" s="1">
        <v>0.14391</v>
      </c>
      <c r="S81" s="1">
        <v>-1.286</v>
      </c>
      <c r="T81" s="1">
        <v>15.506</v>
      </c>
      <c r="U81" s="1">
        <v>0.102</v>
      </c>
    </row>
    <row r="82" spans="1:21" ht="12.75">
      <c r="A82" s="1">
        <v>6.25</v>
      </c>
      <c r="B82" s="1">
        <v>1</v>
      </c>
      <c r="C82" s="1">
        <v>117.44</v>
      </c>
      <c r="D82" s="1">
        <v>0.042</v>
      </c>
      <c r="E82" s="1">
        <v>-0.748</v>
      </c>
      <c r="F82" s="1">
        <v>21.313</v>
      </c>
      <c r="G82" s="1">
        <v>0.12877</v>
      </c>
      <c r="H82" s="1">
        <v>-1.665</v>
      </c>
      <c r="I82" s="1">
        <v>15.503</v>
      </c>
      <c r="J82" s="1">
        <v>0.08494</v>
      </c>
      <c r="K82" s="1"/>
      <c r="L82" s="1">
        <v>6.25</v>
      </c>
      <c r="M82" s="1">
        <v>1</v>
      </c>
      <c r="N82" s="1">
        <v>116.82</v>
      </c>
      <c r="O82" s="1">
        <v>0.04222</v>
      </c>
      <c r="P82" s="1">
        <v>-0.701</v>
      </c>
      <c r="Q82" s="1">
        <v>21.066</v>
      </c>
      <c r="R82" s="1">
        <v>0.14468</v>
      </c>
      <c r="S82" s="1">
        <v>-1.289</v>
      </c>
      <c r="T82" s="1">
        <v>15.517</v>
      </c>
      <c r="U82" s="1">
        <v>0.10266</v>
      </c>
    </row>
    <row r="83" spans="1:21" ht="12.75">
      <c r="A83" s="1">
        <v>6.333</v>
      </c>
      <c r="B83" s="1">
        <v>1</v>
      </c>
      <c r="C83" s="1">
        <v>117.94</v>
      </c>
      <c r="D83" s="1">
        <v>0.04203</v>
      </c>
      <c r="E83" s="1">
        <v>-0.76</v>
      </c>
      <c r="F83" s="1">
        <v>21.4981</v>
      </c>
      <c r="G83" s="1">
        <v>0.12939</v>
      </c>
      <c r="H83" s="1">
        <v>-1.675</v>
      </c>
      <c r="I83" s="1">
        <v>15.507</v>
      </c>
      <c r="J83" s="1">
        <v>0.08549</v>
      </c>
      <c r="K83" s="1"/>
      <c r="L83" s="1">
        <v>6.333</v>
      </c>
      <c r="M83" s="1">
        <v>1</v>
      </c>
      <c r="N83" s="1">
        <v>117.31</v>
      </c>
      <c r="O83" s="1">
        <v>0.04227</v>
      </c>
      <c r="P83" s="1">
        <v>-0.707</v>
      </c>
      <c r="Q83" s="1">
        <v>21.2629</v>
      </c>
      <c r="R83" s="1">
        <v>0.14547</v>
      </c>
      <c r="S83" s="1">
        <v>-1.293</v>
      </c>
      <c r="T83" s="1">
        <v>15.53</v>
      </c>
      <c r="U83" s="1">
        <v>0.10332</v>
      </c>
    </row>
    <row r="84" spans="1:21" ht="12.75">
      <c r="A84" s="1">
        <v>6.417</v>
      </c>
      <c r="B84" s="1">
        <v>1</v>
      </c>
      <c r="C84" s="1">
        <v>118.43</v>
      </c>
      <c r="D84" s="1">
        <v>0.04206</v>
      </c>
      <c r="E84" s="1">
        <v>-0.772</v>
      </c>
      <c r="F84" s="1">
        <v>21.6842</v>
      </c>
      <c r="G84" s="1">
        <v>0.13003</v>
      </c>
      <c r="H84" s="1">
        <v>-1.685</v>
      </c>
      <c r="I84" s="1">
        <v>15.511</v>
      </c>
      <c r="J84" s="1">
        <v>0.08606</v>
      </c>
      <c r="K84" s="1"/>
      <c r="L84" s="1">
        <v>6.417</v>
      </c>
      <c r="M84" s="1">
        <v>1</v>
      </c>
      <c r="N84" s="1">
        <v>117.81</v>
      </c>
      <c r="O84" s="1">
        <v>0.04232</v>
      </c>
      <c r="P84" s="1">
        <v>-0.712</v>
      </c>
      <c r="Q84" s="1">
        <v>21.4633</v>
      </c>
      <c r="R84" s="1">
        <v>0.14626</v>
      </c>
      <c r="S84" s="1">
        <v>-1.297</v>
      </c>
      <c r="T84" s="1">
        <v>15.544</v>
      </c>
      <c r="U84" s="1">
        <v>0.10397</v>
      </c>
    </row>
    <row r="85" spans="1:21" ht="12.75">
      <c r="A85" s="1">
        <v>6.5</v>
      </c>
      <c r="B85" s="1">
        <v>1</v>
      </c>
      <c r="C85" s="1">
        <v>118.93</v>
      </c>
      <c r="D85" s="1">
        <v>0.04209</v>
      </c>
      <c r="E85" s="1">
        <v>-0.785</v>
      </c>
      <c r="F85" s="1">
        <v>21.872</v>
      </c>
      <c r="G85" s="1">
        <v>0.13068</v>
      </c>
      <c r="H85" s="1">
        <v>-1.694</v>
      </c>
      <c r="I85" s="1">
        <v>15.516</v>
      </c>
      <c r="J85" s="1">
        <v>0.08663</v>
      </c>
      <c r="K85" s="1"/>
      <c r="L85" s="1">
        <v>6.5</v>
      </c>
      <c r="M85" s="1">
        <v>1</v>
      </c>
      <c r="N85" s="1">
        <v>118.3</v>
      </c>
      <c r="O85" s="1">
        <v>0.04237</v>
      </c>
      <c r="P85" s="1">
        <v>-0.718</v>
      </c>
      <c r="Q85" s="1">
        <v>21.667</v>
      </c>
      <c r="R85" s="1">
        <v>0.14706</v>
      </c>
      <c r="S85" s="1">
        <v>-1.301</v>
      </c>
      <c r="T85" s="1">
        <v>15.56</v>
      </c>
      <c r="U85" s="1">
        <v>0.10463</v>
      </c>
    </row>
    <row r="86" spans="1:21" ht="12.75">
      <c r="A86" s="1">
        <v>6.583</v>
      </c>
      <c r="B86" s="1">
        <v>1</v>
      </c>
      <c r="C86" s="1">
        <v>119.42</v>
      </c>
      <c r="D86" s="1">
        <v>0.04212</v>
      </c>
      <c r="E86" s="1">
        <v>-0.797</v>
      </c>
      <c r="F86" s="1">
        <v>22.0621</v>
      </c>
      <c r="G86" s="1">
        <v>0.13136</v>
      </c>
      <c r="H86" s="1">
        <v>-1.704</v>
      </c>
      <c r="I86" s="1">
        <v>15.522</v>
      </c>
      <c r="J86" s="1">
        <v>0.08722</v>
      </c>
      <c r="K86" s="1"/>
      <c r="L86" s="1">
        <v>6.583</v>
      </c>
      <c r="M86" s="1">
        <v>1</v>
      </c>
      <c r="N86" s="1">
        <v>118.79</v>
      </c>
      <c r="O86" s="1">
        <v>0.04241</v>
      </c>
      <c r="P86" s="1">
        <v>-0.723</v>
      </c>
      <c r="Q86" s="1">
        <v>21.8742</v>
      </c>
      <c r="R86" s="1">
        <v>0.14788</v>
      </c>
      <c r="S86" s="1">
        <v>-1.304</v>
      </c>
      <c r="T86" s="1">
        <v>15.577</v>
      </c>
      <c r="U86" s="1">
        <v>0.10529</v>
      </c>
    </row>
    <row r="87" spans="1:21" ht="12.75">
      <c r="A87" s="1">
        <v>6.667</v>
      </c>
      <c r="B87" s="1">
        <v>1</v>
      </c>
      <c r="C87" s="1">
        <v>119.91</v>
      </c>
      <c r="D87" s="1">
        <v>0.04216</v>
      </c>
      <c r="E87" s="1">
        <v>-0.81</v>
      </c>
      <c r="F87" s="1">
        <v>22.2549</v>
      </c>
      <c r="G87" s="1">
        <v>0.13205</v>
      </c>
      <c r="H87" s="1">
        <v>-1.713</v>
      </c>
      <c r="I87" s="1">
        <v>15.529</v>
      </c>
      <c r="J87" s="1">
        <v>0.08781</v>
      </c>
      <c r="K87" s="1"/>
      <c r="L87" s="1">
        <v>6.667</v>
      </c>
      <c r="M87" s="1">
        <v>1</v>
      </c>
      <c r="N87" s="1">
        <v>119.28</v>
      </c>
      <c r="O87" s="1">
        <v>0.04246</v>
      </c>
      <c r="P87" s="1">
        <v>-0.729</v>
      </c>
      <c r="Q87" s="1">
        <v>22.086</v>
      </c>
      <c r="R87" s="1">
        <v>0.14872</v>
      </c>
      <c r="S87" s="1">
        <v>-1.308</v>
      </c>
      <c r="T87" s="1">
        <v>15.596</v>
      </c>
      <c r="U87" s="1">
        <v>0.10595</v>
      </c>
    </row>
    <row r="88" spans="1:21" ht="12.75">
      <c r="A88" s="1">
        <v>6.75</v>
      </c>
      <c r="B88" s="1">
        <v>1</v>
      </c>
      <c r="C88" s="1">
        <v>120.41</v>
      </c>
      <c r="D88" s="1">
        <v>0.04219</v>
      </c>
      <c r="E88" s="1">
        <v>-0.823</v>
      </c>
      <c r="F88" s="1">
        <v>22.45</v>
      </c>
      <c r="G88" s="1">
        <v>0.13276</v>
      </c>
      <c r="H88" s="1">
        <v>-1.721</v>
      </c>
      <c r="I88" s="1">
        <v>15.536</v>
      </c>
      <c r="J88" s="1">
        <v>0.08841</v>
      </c>
      <c r="K88" s="1"/>
      <c r="L88" s="1">
        <v>6.75</v>
      </c>
      <c r="M88" s="1">
        <v>1</v>
      </c>
      <c r="N88" s="1">
        <v>119.77</v>
      </c>
      <c r="O88" s="1">
        <v>0.0425</v>
      </c>
      <c r="P88" s="1">
        <v>-0.734</v>
      </c>
      <c r="Q88" s="1">
        <v>22.302</v>
      </c>
      <c r="R88" s="1">
        <v>0.14958</v>
      </c>
      <c r="S88" s="1">
        <v>-1.311</v>
      </c>
      <c r="T88" s="1">
        <v>15.614</v>
      </c>
      <c r="U88" s="1">
        <v>0.1066</v>
      </c>
    </row>
    <row r="89" spans="1:21" ht="12.75">
      <c r="A89" s="1">
        <v>6.833</v>
      </c>
      <c r="B89" s="1">
        <v>1</v>
      </c>
      <c r="C89" s="1">
        <v>120.9</v>
      </c>
      <c r="D89" s="1">
        <v>0.04223</v>
      </c>
      <c r="E89" s="1">
        <v>-0.836</v>
      </c>
      <c r="F89" s="1">
        <v>22.6478</v>
      </c>
      <c r="G89" s="1">
        <v>0.13349</v>
      </c>
      <c r="H89" s="1">
        <v>-1.73</v>
      </c>
      <c r="I89" s="1">
        <v>15.545</v>
      </c>
      <c r="J89" s="1">
        <v>0.08901</v>
      </c>
      <c r="K89" s="1"/>
      <c r="L89" s="1">
        <v>6.833</v>
      </c>
      <c r="M89" s="1">
        <v>1</v>
      </c>
      <c r="N89" s="1">
        <v>120.26</v>
      </c>
      <c r="O89" s="1">
        <v>0.04254</v>
      </c>
      <c r="P89" s="1">
        <v>-0.739</v>
      </c>
      <c r="Q89" s="1">
        <v>22.5234</v>
      </c>
      <c r="R89" s="1">
        <v>0.15045</v>
      </c>
      <c r="S89" s="1">
        <v>-1.314</v>
      </c>
      <c r="T89" s="1">
        <v>15.635</v>
      </c>
      <c r="U89" s="1">
        <v>0.10725</v>
      </c>
    </row>
    <row r="90" spans="1:21" ht="12.75">
      <c r="A90" s="1">
        <v>6.917</v>
      </c>
      <c r="B90" s="1">
        <v>1</v>
      </c>
      <c r="C90" s="1">
        <v>121.4</v>
      </c>
      <c r="D90" s="1">
        <v>0.04227</v>
      </c>
      <c r="E90" s="1">
        <v>-0.849</v>
      </c>
      <c r="F90" s="1">
        <v>22.848</v>
      </c>
      <c r="G90" s="1">
        <v>0.13425</v>
      </c>
      <c r="H90" s="1">
        <v>-1.738</v>
      </c>
      <c r="I90" s="1">
        <v>15.554</v>
      </c>
      <c r="J90" s="1">
        <v>0.08962</v>
      </c>
      <c r="K90" s="1"/>
      <c r="L90" s="1">
        <v>6.917</v>
      </c>
      <c r="M90" s="1">
        <v>1</v>
      </c>
      <c r="N90" s="1">
        <v>120.77</v>
      </c>
      <c r="O90" s="1">
        <v>0.04258</v>
      </c>
      <c r="P90" s="1">
        <v>-0.744</v>
      </c>
      <c r="Q90" s="1">
        <v>22.749</v>
      </c>
      <c r="R90" s="1">
        <v>0.15134</v>
      </c>
      <c r="S90" s="1">
        <v>-1.317</v>
      </c>
      <c r="T90" s="1">
        <v>15.656</v>
      </c>
      <c r="U90" s="1">
        <v>0.10789</v>
      </c>
    </row>
    <row r="91" spans="1:21" ht="12.75">
      <c r="A91" s="1">
        <v>7</v>
      </c>
      <c r="B91" s="1">
        <v>1</v>
      </c>
      <c r="C91" s="1">
        <v>121.9</v>
      </c>
      <c r="D91" s="1">
        <v>0.04231</v>
      </c>
      <c r="E91" s="1">
        <v>-0.861</v>
      </c>
      <c r="F91" s="1">
        <v>23.051</v>
      </c>
      <c r="G91" s="1">
        <v>0.13502</v>
      </c>
      <c r="H91" s="1">
        <v>-1.745</v>
      </c>
      <c r="I91" s="1">
        <v>15.564</v>
      </c>
      <c r="J91" s="1">
        <v>0.09023</v>
      </c>
      <c r="K91" s="1"/>
      <c r="L91" s="1">
        <v>7</v>
      </c>
      <c r="M91" s="1">
        <v>1</v>
      </c>
      <c r="N91" s="1">
        <v>121.27</v>
      </c>
      <c r="O91" s="1">
        <v>0.04261</v>
      </c>
      <c r="P91" s="1">
        <v>-0.749</v>
      </c>
      <c r="Q91" s="1">
        <v>22.98</v>
      </c>
      <c r="R91" s="1">
        <v>0.15225</v>
      </c>
      <c r="S91" s="1">
        <v>-1.32</v>
      </c>
      <c r="T91" s="1">
        <v>15.677</v>
      </c>
      <c r="U91" s="1">
        <v>0.10854</v>
      </c>
    </row>
    <row r="92" spans="1:21" ht="12.75">
      <c r="A92" s="1">
        <v>7.083</v>
      </c>
      <c r="B92" s="1">
        <v>1</v>
      </c>
      <c r="C92" s="1">
        <v>122.4</v>
      </c>
      <c r="D92" s="1">
        <v>0.04236</v>
      </c>
      <c r="E92" s="1">
        <v>-0.874</v>
      </c>
      <c r="F92" s="1">
        <v>23.2576</v>
      </c>
      <c r="G92" s="1">
        <v>0.13581</v>
      </c>
      <c r="H92" s="1">
        <v>-1.753</v>
      </c>
      <c r="I92" s="1">
        <v>15.575</v>
      </c>
      <c r="J92" s="1">
        <v>0.09084</v>
      </c>
      <c r="K92" s="1"/>
      <c r="L92" s="1">
        <v>7.083</v>
      </c>
      <c r="M92" s="1">
        <v>1</v>
      </c>
      <c r="N92" s="1">
        <v>121.77</v>
      </c>
      <c r="O92" s="1">
        <v>0.04265</v>
      </c>
      <c r="P92" s="1">
        <v>-0.754</v>
      </c>
      <c r="Q92" s="1">
        <v>23.2141</v>
      </c>
      <c r="R92" s="1">
        <v>0.15317</v>
      </c>
      <c r="S92" s="1">
        <v>-1.323</v>
      </c>
      <c r="T92" s="1">
        <v>15.7</v>
      </c>
      <c r="U92" s="1">
        <v>0.10918</v>
      </c>
    </row>
    <row r="93" spans="1:21" ht="12.75">
      <c r="A93" s="1">
        <v>7.167</v>
      </c>
      <c r="B93" s="1">
        <v>1</v>
      </c>
      <c r="C93" s="1">
        <v>122.9</v>
      </c>
      <c r="D93" s="1">
        <v>0.0424</v>
      </c>
      <c r="E93" s="1">
        <v>-0.887</v>
      </c>
      <c r="F93" s="1">
        <v>23.4657</v>
      </c>
      <c r="G93" s="1">
        <v>0.13662</v>
      </c>
      <c r="H93" s="1">
        <v>-1.76</v>
      </c>
      <c r="I93" s="1">
        <v>15.587</v>
      </c>
      <c r="J93" s="1">
        <v>0.09145</v>
      </c>
      <c r="K93" s="1"/>
      <c r="L93" s="1">
        <v>7.167</v>
      </c>
      <c r="M93" s="1">
        <v>1</v>
      </c>
      <c r="N93" s="1">
        <v>122.28</v>
      </c>
      <c r="O93" s="1">
        <v>0.04268</v>
      </c>
      <c r="P93" s="1">
        <v>-0.758</v>
      </c>
      <c r="Q93" s="1">
        <v>23.4517</v>
      </c>
      <c r="R93" s="1">
        <v>0.15409</v>
      </c>
      <c r="S93" s="1">
        <v>-1.325</v>
      </c>
      <c r="T93" s="1">
        <v>15.723</v>
      </c>
      <c r="U93" s="1">
        <v>0.10981</v>
      </c>
    </row>
    <row r="94" spans="1:21" ht="12.75">
      <c r="A94" s="1">
        <v>7.25</v>
      </c>
      <c r="B94" s="1">
        <v>1</v>
      </c>
      <c r="C94" s="1">
        <v>123.4</v>
      </c>
      <c r="D94" s="1">
        <v>0.04245</v>
      </c>
      <c r="E94" s="1">
        <v>-0.9</v>
      </c>
      <c r="F94" s="1">
        <v>23.676</v>
      </c>
      <c r="G94" s="1">
        <v>0.13744</v>
      </c>
      <c r="H94" s="1">
        <v>-1.767</v>
      </c>
      <c r="I94" s="1">
        <v>15.6</v>
      </c>
      <c r="J94" s="1">
        <v>0.09207</v>
      </c>
      <c r="K94" s="1"/>
      <c r="L94" s="1">
        <v>7.25</v>
      </c>
      <c r="M94" s="1">
        <v>1</v>
      </c>
      <c r="N94" s="1">
        <v>122.79</v>
      </c>
      <c r="O94" s="1">
        <v>0.04271</v>
      </c>
      <c r="P94" s="1">
        <v>-0.762</v>
      </c>
      <c r="Q94" s="1">
        <v>23.691</v>
      </c>
      <c r="R94" s="1">
        <v>0.155</v>
      </c>
      <c r="S94" s="1">
        <v>-1.328</v>
      </c>
      <c r="T94" s="1">
        <v>15.748</v>
      </c>
      <c r="U94" s="1">
        <v>0.11044</v>
      </c>
    </row>
    <row r="95" spans="1:21" ht="12.75">
      <c r="A95" s="1">
        <v>7.333</v>
      </c>
      <c r="B95" s="1">
        <v>1</v>
      </c>
      <c r="C95" s="1">
        <v>123.9</v>
      </c>
      <c r="D95" s="1">
        <v>0.04249</v>
      </c>
      <c r="E95" s="1">
        <v>-0.913</v>
      </c>
      <c r="F95" s="1">
        <v>23.8873</v>
      </c>
      <c r="G95" s="1">
        <v>0.13827</v>
      </c>
      <c r="H95" s="1">
        <v>-1.774</v>
      </c>
      <c r="I95" s="1">
        <v>15.614</v>
      </c>
      <c r="J95" s="1">
        <v>0.09268</v>
      </c>
      <c r="K95" s="1"/>
      <c r="L95" s="1">
        <v>7.333</v>
      </c>
      <c r="M95" s="1">
        <v>1</v>
      </c>
      <c r="N95" s="1">
        <v>123.31</v>
      </c>
      <c r="O95" s="1">
        <v>0.04273</v>
      </c>
      <c r="P95" s="1">
        <v>-0.766</v>
      </c>
      <c r="Q95" s="1">
        <v>23.933</v>
      </c>
      <c r="R95" s="1">
        <v>0.15591</v>
      </c>
      <c r="S95" s="1">
        <v>-1.33</v>
      </c>
      <c r="T95" s="1">
        <v>15.772</v>
      </c>
      <c r="U95" s="1">
        <v>0.11106</v>
      </c>
    </row>
    <row r="96" spans="1:21" ht="12.75">
      <c r="A96" s="1">
        <v>7.417</v>
      </c>
      <c r="B96" s="1">
        <v>1</v>
      </c>
      <c r="C96" s="1">
        <v>124.4</v>
      </c>
      <c r="D96" s="1">
        <v>0.04254</v>
      </c>
      <c r="E96" s="1">
        <v>-0.925</v>
      </c>
      <c r="F96" s="1">
        <v>24.1001</v>
      </c>
      <c r="G96" s="1">
        <v>0.13912</v>
      </c>
      <c r="H96" s="1">
        <v>-1.781</v>
      </c>
      <c r="I96" s="1">
        <v>15.628</v>
      </c>
      <c r="J96" s="1">
        <v>0.0933</v>
      </c>
      <c r="K96" s="1"/>
      <c r="L96" s="1">
        <v>7.417</v>
      </c>
      <c r="M96" s="1">
        <v>1</v>
      </c>
      <c r="N96" s="1">
        <v>123.82</v>
      </c>
      <c r="O96" s="1">
        <v>0.04276</v>
      </c>
      <c r="P96" s="1">
        <v>-0.77</v>
      </c>
      <c r="Q96" s="1">
        <v>24.1756</v>
      </c>
      <c r="R96" s="1">
        <v>0.15682</v>
      </c>
      <c r="S96" s="1">
        <v>-1.332</v>
      </c>
      <c r="T96" s="1">
        <v>15.798</v>
      </c>
      <c r="U96" s="1">
        <v>0.11167</v>
      </c>
    </row>
    <row r="97" spans="1:21" ht="12.75">
      <c r="A97" s="1">
        <v>7.5</v>
      </c>
      <c r="B97" s="1">
        <v>1</v>
      </c>
      <c r="C97" s="1">
        <v>124.9</v>
      </c>
      <c r="D97" s="1">
        <v>0.04259</v>
      </c>
      <c r="E97" s="1">
        <v>-0.937</v>
      </c>
      <c r="F97" s="1">
        <v>24.314</v>
      </c>
      <c r="G97" s="1">
        <v>0.13998</v>
      </c>
      <c r="H97" s="1">
        <v>-1.787</v>
      </c>
      <c r="I97" s="1">
        <v>15.643</v>
      </c>
      <c r="J97" s="1">
        <v>0.09391</v>
      </c>
      <c r="K97" s="1"/>
      <c r="L97" s="1">
        <v>7.5</v>
      </c>
      <c r="M97" s="1">
        <v>1</v>
      </c>
      <c r="N97" s="1">
        <v>124.33</v>
      </c>
      <c r="O97" s="1">
        <v>0.04278</v>
      </c>
      <c r="P97" s="1">
        <v>-0.774</v>
      </c>
      <c r="Q97" s="1">
        <v>24.419</v>
      </c>
      <c r="R97" s="1">
        <v>0.15772</v>
      </c>
      <c r="S97" s="1">
        <v>-1.334</v>
      </c>
      <c r="T97" s="1">
        <v>15.824</v>
      </c>
      <c r="U97" s="1">
        <v>0.11228</v>
      </c>
    </row>
    <row r="98" spans="1:21" ht="12.75">
      <c r="A98" s="1">
        <v>7.583</v>
      </c>
      <c r="B98" s="1">
        <v>1</v>
      </c>
      <c r="C98" s="1">
        <v>125.4</v>
      </c>
      <c r="D98" s="1">
        <v>0.04263</v>
      </c>
      <c r="E98" s="1">
        <v>-0.949</v>
      </c>
      <c r="F98" s="1">
        <v>24.5293</v>
      </c>
      <c r="G98" s="1">
        <v>0.14084</v>
      </c>
      <c r="H98" s="1">
        <v>-1.793</v>
      </c>
      <c r="I98" s="1">
        <v>15.659</v>
      </c>
      <c r="J98" s="1">
        <v>0.09451</v>
      </c>
      <c r="K98" s="1"/>
      <c r="L98" s="1">
        <v>7.583</v>
      </c>
      <c r="M98" s="1">
        <v>1</v>
      </c>
      <c r="N98" s="1">
        <v>124.84</v>
      </c>
      <c r="O98" s="1">
        <v>0.04281</v>
      </c>
      <c r="P98" s="1">
        <v>-0.777</v>
      </c>
      <c r="Q98" s="1">
        <v>24.6625</v>
      </c>
      <c r="R98" s="1">
        <v>0.1586</v>
      </c>
      <c r="S98" s="1">
        <v>-1.336</v>
      </c>
      <c r="T98" s="1">
        <v>15.85</v>
      </c>
      <c r="U98" s="1">
        <v>0.11288</v>
      </c>
    </row>
    <row r="99" spans="1:21" ht="12.75">
      <c r="A99" s="1">
        <v>7.667</v>
      </c>
      <c r="B99" s="1">
        <v>1</v>
      </c>
      <c r="C99" s="1">
        <v>125.89</v>
      </c>
      <c r="D99" s="1">
        <v>0.04267</v>
      </c>
      <c r="E99" s="1">
        <v>-0.961</v>
      </c>
      <c r="F99" s="1">
        <v>24.7467</v>
      </c>
      <c r="G99" s="1">
        <v>0.14171</v>
      </c>
      <c r="H99" s="1">
        <v>-1.798</v>
      </c>
      <c r="I99" s="1">
        <v>15.675</v>
      </c>
      <c r="J99" s="1">
        <v>0.09512</v>
      </c>
      <c r="K99" s="1"/>
      <c r="L99" s="1">
        <v>7.667</v>
      </c>
      <c r="M99" s="1">
        <v>1</v>
      </c>
      <c r="N99" s="1">
        <v>125.34</v>
      </c>
      <c r="O99" s="1">
        <v>0.04284</v>
      </c>
      <c r="P99" s="1">
        <v>-0.78</v>
      </c>
      <c r="Q99" s="1">
        <v>24.907</v>
      </c>
      <c r="R99" s="1">
        <v>0.15947</v>
      </c>
      <c r="S99" s="1">
        <v>-1.338</v>
      </c>
      <c r="T99" s="1">
        <v>15.877</v>
      </c>
      <c r="U99" s="1">
        <v>0.11346</v>
      </c>
    </row>
    <row r="100" spans="1:21" ht="12.75">
      <c r="A100" s="1">
        <v>7.75</v>
      </c>
      <c r="B100" s="1">
        <v>1</v>
      </c>
      <c r="C100" s="1">
        <v>126.39</v>
      </c>
      <c r="D100" s="1">
        <v>0.04272</v>
      </c>
      <c r="E100" s="1">
        <v>-0.972</v>
      </c>
      <c r="F100" s="1">
        <v>24.965</v>
      </c>
      <c r="G100" s="1">
        <v>0.14259</v>
      </c>
      <c r="H100" s="1">
        <v>-1.804</v>
      </c>
      <c r="I100" s="1">
        <v>15.692</v>
      </c>
      <c r="J100" s="1">
        <v>0.09572</v>
      </c>
      <c r="K100" s="1"/>
      <c r="L100" s="1">
        <v>7.75</v>
      </c>
      <c r="M100" s="1">
        <v>1</v>
      </c>
      <c r="N100" s="1">
        <v>125.85</v>
      </c>
      <c r="O100" s="1">
        <v>0.04287</v>
      </c>
      <c r="P100" s="1">
        <v>-0.783</v>
      </c>
      <c r="Q100" s="1">
        <v>25.153</v>
      </c>
      <c r="R100" s="1">
        <v>0.16033</v>
      </c>
      <c r="S100" s="1">
        <v>-1.339</v>
      </c>
      <c r="T100" s="1">
        <v>15.905</v>
      </c>
      <c r="U100" s="1">
        <v>0.11404</v>
      </c>
    </row>
    <row r="101" spans="1:21" ht="12.75">
      <c r="A101" s="1">
        <v>7.833</v>
      </c>
      <c r="B101" s="1">
        <v>1</v>
      </c>
      <c r="C101" s="1">
        <v>126.87</v>
      </c>
      <c r="D101" s="1">
        <v>0.04276</v>
      </c>
      <c r="E101" s="1">
        <v>-0.983</v>
      </c>
      <c r="F101" s="1">
        <v>25.1849</v>
      </c>
      <c r="G101" s="1">
        <v>0.14346</v>
      </c>
      <c r="H101" s="1">
        <v>-1.809</v>
      </c>
      <c r="I101" s="1">
        <v>15.71</v>
      </c>
      <c r="J101" s="1">
        <v>0.09632</v>
      </c>
      <c r="K101" s="1"/>
      <c r="L101" s="1">
        <v>7.833</v>
      </c>
      <c r="M101" s="1">
        <v>1</v>
      </c>
      <c r="N101" s="1">
        <v>126.35</v>
      </c>
      <c r="O101" s="1">
        <v>0.0429</v>
      </c>
      <c r="P101" s="1">
        <v>-0.785</v>
      </c>
      <c r="Q101" s="1">
        <v>25.398</v>
      </c>
      <c r="R101" s="1">
        <v>0.16117</v>
      </c>
      <c r="S101" s="1">
        <v>-1.341</v>
      </c>
      <c r="T101" s="1">
        <v>15.934</v>
      </c>
      <c r="U101" s="1">
        <v>0.11461</v>
      </c>
    </row>
    <row r="102" spans="1:21" ht="12.75">
      <c r="A102" s="1">
        <v>7.917</v>
      </c>
      <c r="B102" s="1">
        <v>1</v>
      </c>
      <c r="C102" s="1">
        <v>127.36</v>
      </c>
      <c r="D102" s="1">
        <v>0.0428</v>
      </c>
      <c r="E102" s="1">
        <v>-0.994</v>
      </c>
      <c r="F102" s="1">
        <v>25.407</v>
      </c>
      <c r="G102" s="1">
        <v>0.14434</v>
      </c>
      <c r="H102" s="1">
        <v>-1.814</v>
      </c>
      <c r="I102" s="1">
        <v>15.729</v>
      </c>
      <c r="J102" s="1">
        <v>0.09691</v>
      </c>
      <c r="K102" s="1"/>
      <c r="L102" s="1">
        <v>7.917</v>
      </c>
      <c r="M102" s="1">
        <v>1</v>
      </c>
      <c r="N102" s="1">
        <v>126.85</v>
      </c>
      <c r="O102" s="1">
        <v>0.04293</v>
      </c>
      <c r="P102" s="1">
        <v>-0.787</v>
      </c>
      <c r="Q102" s="1">
        <v>25.6434</v>
      </c>
      <c r="R102" s="1">
        <v>0.16201</v>
      </c>
      <c r="S102" s="1">
        <v>-1.342</v>
      </c>
      <c r="T102" s="1">
        <v>15.963</v>
      </c>
      <c r="U102" s="1">
        <v>0.11517</v>
      </c>
    </row>
    <row r="103" spans="1:21" ht="12.75">
      <c r="A103" s="1">
        <v>8</v>
      </c>
      <c r="B103" s="1">
        <v>1</v>
      </c>
      <c r="C103" s="1">
        <v>127.85</v>
      </c>
      <c r="D103" s="1">
        <v>0.04284</v>
      </c>
      <c r="E103" s="1">
        <v>-1.005</v>
      </c>
      <c r="F103" s="1">
        <v>25.63</v>
      </c>
      <c r="G103" s="1">
        <v>0.14522</v>
      </c>
      <c r="H103" s="1">
        <v>-1.818</v>
      </c>
      <c r="I103" s="1">
        <v>15.748</v>
      </c>
      <c r="J103" s="1">
        <v>0.09749</v>
      </c>
      <c r="K103" s="1"/>
      <c r="L103" s="1">
        <v>8</v>
      </c>
      <c r="M103" s="1">
        <v>1</v>
      </c>
      <c r="N103" s="1">
        <v>127.34</v>
      </c>
      <c r="O103" s="1">
        <v>0.04298</v>
      </c>
      <c r="P103" s="1">
        <v>-0.789</v>
      </c>
      <c r="Q103" s="1">
        <v>25.889</v>
      </c>
      <c r="R103" s="1">
        <v>0.16282</v>
      </c>
      <c r="S103" s="1">
        <v>-1.344</v>
      </c>
      <c r="T103" s="1">
        <v>15.993</v>
      </c>
      <c r="U103" s="1">
        <v>0.11572</v>
      </c>
    </row>
    <row r="104" spans="1:21" ht="12.75">
      <c r="A104" s="1">
        <v>8.083</v>
      </c>
      <c r="B104" s="1">
        <v>1</v>
      </c>
      <c r="C104" s="1">
        <v>128.33</v>
      </c>
      <c r="D104" s="1">
        <v>0.04289</v>
      </c>
      <c r="E104" s="1">
        <v>-1.015</v>
      </c>
      <c r="F104" s="1">
        <v>25.855</v>
      </c>
      <c r="G104" s="1">
        <v>0.14609</v>
      </c>
      <c r="H104" s="1">
        <v>-1.823</v>
      </c>
      <c r="I104" s="1">
        <v>15.768</v>
      </c>
      <c r="J104" s="1">
        <v>0.09807</v>
      </c>
      <c r="K104" s="1"/>
      <c r="L104" s="1">
        <v>8.083</v>
      </c>
      <c r="M104" s="1">
        <v>1</v>
      </c>
      <c r="N104" s="1">
        <v>127.82</v>
      </c>
      <c r="O104" s="1">
        <v>0.04302</v>
      </c>
      <c r="P104" s="1">
        <v>-0.79</v>
      </c>
      <c r="Q104" s="1">
        <v>26.1335</v>
      </c>
      <c r="R104" s="1">
        <v>0.16363</v>
      </c>
      <c r="S104" s="1">
        <v>-1.345</v>
      </c>
      <c r="T104" s="1">
        <v>16.022</v>
      </c>
      <c r="U104" s="1">
        <v>0.11625</v>
      </c>
    </row>
    <row r="105" spans="1:21" ht="12.75">
      <c r="A105" s="1">
        <v>8.167</v>
      </c>
      <c r="B105" s="1">
        <v>1</v>
      </c>
      <c r="C105" s="1">
        <v>128.8</v>
      </c>
      <c r="D105" s="1">
        <v>0.04293</v>
      </c>
      <c r="E105" s="1">
        <v>-1.024</v>
      </c>
      <c r="F105" s="1">
        <v>26.0814</v>
      </c>
      <c r="G105" s="1">
        <v>0.14696</v>
      </c>
      <c r="H105" s="1">
        <v>-1.827</v>
      </c>
      <c r="I105" s="1">
        <v>15.789</v>
      </c>
      <c r="J105" s="1">
        <v>0.09864</v>
      </c>
      <c r="K105" s="1"/>
      <c r="L105" s="1">
        <v>8.167</v>
      </c>
      <c r="M105" s="1">
        <v>1</v>
      </c>
      <c r="N105" s="1">
        <v>128.3</v>
      </c>
      <c r="O105" s="1">
        <v>0.04308</v>
      </c>
      <c r="P105" s="1">
        <v>-0.792</v>
      </c>
      <c r="Q105" s="1">
        <v>26.378</v>
      </c>
      <c r="R105" s="1">
        <v>0.16443</v>
      </c>
      <c r="S105" s="1">
        <v>-1.345</v>
      </c>
      <c r="T105" s="1">
        <v>16.054</v>
      </c>
      <c r="U105" s="1">
        <v>0.11679</v>
      </c>
    </row>
    <row r="106" spans="1:21" ht="12.75">
      <c r="A106" s="1">
        <v>8.25</v>
      </c>
      <c r="B106" s="1">
        <v>1</v>
      </c>
      <c r="C106" s="1">
        <v>129.27</v>
      </c>
      <c r="D106" s="1">
        <v>0.04297</v>
      </c>
      <c r="E106" s="1">
        <v>-1.034</v>
      </c>
      <c r="F106" s="1">
        <v>26.308</v>
      </c>
      <c r="G106" s="1">
        <v>0.14782</v>
      </c>
      <c r="H106" s="1">
        <v>-1.83</v>
      </c>
      <c r="I106" s="1">
        <v>15.81</v>
      </c>
      <c r="J106" s="1">
        <v>0.0992</v>
      </c>
      <c r="K106" s="1"/>
      <c r="L106" s="1">
        <v>8.25</v>
      </c>
      <c r="M106" s="1">
        <v>1</v>
      </c>
      <c r="N106" s="1">
        <v>128.76</v>
      </c>
      <c r="O106" s="1">
        <v>0.04314</v>
      </c>
      <c r="P106" s="1">
        <v>-0.792</v>
      </c>
      <c r="Q106" s="1">
        <v>26.622</v>
      </c>
      <c r="R106" s="1">
        <v>0.16521</v>
      </c>
      <c r="S106" s="1">
        <v>-1.346</v>
      </c>
      <c r="T106" s="1">
        <v>16.085</v>
      </c>
      <c r="U106" s="1">
        <v>0.1173</v>
      </c>
    </row>
    <row r="107" spans="1:21" ht="12.75">
      <c r="A107" s="1">
        <v>8.333</v>
      </c>
      <c r="B107" s="1">
        <v>1</v>
      </c>
      <c r="C107" s="1">
        <v>129.74</v>
      </c>
      <c r="D107" s="1">
        <v>0.04302</v>
      </c>
      <c r="E107" s="1">
        <v>-1.042</v>
      </c>
      <c r="F107" s="1">
        <v>26.5363</v>
      </c>
      <c r="G107" s="1">
        <v>0.14868</v>
      </c>
      <c r="H107" s="1">
        <v>-1.834</v>
      </c>
      <c r="I107" s="1">
        <v>15.833</v>
      </c>
      <c r="J107" s="1">
        <v>0.09976</v>
      </c>
      <c r="K107" s="1"/>
      <c r="L107" s="1">
        <v>8.333</v>
      </c>
      <c r="M107" s="1">
        <v>1</v>
      </c>
      <c r="N107" s="1">
        <v>129.23</v>
      </c>
      <c r="O107" s="1">
        <v>0.04321</v>
      </c>
      <c r="P107" s="1">
        <v>-0.793</v>
      </c>
      <c r="Q107" s="1">
        <v>26.8659</v>
      </c>
      <c r="R107" s="1">
        <v>0.16599</v>
      </c>
      <c r="S107" s="1">
        <v>-1.347</v>
      </c>
      <c r="T107" s="1">
        <v>16.118</v>
      </c>
      <c r="U107" s="1">
        <v>0.1178</v>
      </c>
    </row>
    <row r="108" spans="1:21" ht="12.75">
      <c r="A108" s="1">
        <v>8.417</v>
      </c>
      <c r="B108" s="1">
        <v>1</v>
      </c>
      <c r="C108" s="1">
        <v>130.19</v>
      </c>
      <c r="D108" s="1">
        <v>0.04307</v>
      </c>
      <c r="E108" s="1">
        <v>-1.051</v>
      </c>
      <c r="F108" s="1">
        <v>26.7655</v>
      </c>
      <c r="G108" s="1">
        <v>0.14953</v>
      </c>
      <c r="H108" s="1">
        <v>-1.837</v>
      </c>
      <c r="I108" s="1">
        <v>15.855</v>
      </c>
      <c r="J108" s="1">
        <v>0.1003</v>
      </c>
      <c r="K108" s="1"/>
      <c r="L108" s="1">
        <v>8.417</v>
      </c>
      <c r="M108" s="1">
        <v>1</v>
      </c>
      <c r="N108" s="1">
        <v>129.69</v>
      </c>
      <c r="O108" s="1">
        <v>0.04328</v>
      </c>
      <c r="P108" s="1">
        <v>-0.793</v>
      </c>
      <c r="Q108" s="1">
        <v>27.1105</v>
      </c>
      <c r="R108" s="1">
        <v>0.16677</v>
      </c>
      <c r="S108" s="1">
        <v>-1.347</v>
      </c>
      <c r="T108" s="1">
        <v>16.15</v>
      </c>
      <c r="U108" s="1">
        <v>0.1183</v>
      </c>
    </row>
    <row r="109" spans="1:21" ht="12.75">
      <c r="A109" s="1">
        <v>8.5</v>
      </c>
      <c r="B109" s="1">
        <v>1</v>
      </c>
      <c r="C109" s="1">
        <v>130.64</v>
      </c>
      <c r="D109" s="1">
        <v>0.04312</v>
      </c>
      <c r="E109" s="1">
        <v>-1.058</v>
      </c>
      <c r="F109" s="1">
        <v>26.996</v>
      </c>
      <c r="G109" s="1">
        <v>0.15038</v>
      </c>
      <c r="H109" s="1">
        <v>-1.84</v>
      </c>
      <c r="I109" s="1">
        <v>15.88</v>
      </c>
      <c r="J109" s="1">
        <v>0.10084</v>
      </c>
      <c r="K109" s="1"/>
      <c r="L109" s="1">
        <v>8.5</v>
      </c>
      <c r="M109" s="1">
        <v>1</v>
      </c>
      <c r="N109" s="1">
        <v>130.14</v>
      </c>
      <c r="O109" s="1">
        <v>0.04336</v>
      </c>
      <c r="P109" s="1">
        <v>-0.793</v>
      </c>
      <c r="Q109" s="1">
        <v>27.355</v>
      </c>
      <c r="R109" s="1">
        <v>0.16754</v>
      </c>
      <c r="S109" s="1">
        <v>-1.348</v>
      </c>
      <c r="T109" s="1">
        <v>16.184</v>
      </c>
      <c r="U109" s="1">
        <v>0.11879</v>
      </c>
    </row>
    <row r="110" spans="1:21" ht="12.75">
      <c r="A110" s="1">
        <v>8.583</v>
      </c>
      <c r="B110" s="1">
        <v>1</v>
      </c>
      <c r="C110" s="1">
        <v>131.09</v>
      </c>
      <c r="D110" s="1">
        <v>0.04318</v>
      </c>
      <c r="E110" s="1">
        <v>-1.065</v>
      </c>
      <c r="F110" s="1">
        <v>27.2269</v>
      </c>
      <c r="G110" s="1">
        <v>0.15121</v>
      </c>
      <c r="H110" s="1">
        <v>-1.843</v>
      </c>
      <c r="I110" s="1">
        <v>15.904</v>
      </c>
      <c r="J110" s="1">
        <v>0.10137</v>
      </c>
      <c r="K110" s="1"/>
      <c r="L110" s="1">
        <v>8.583</v>
      </c>
      <c r="M110" s="1">
        <v>1</v>
      </c>
      <c r="N110" s="1">
        <v>130.59</v>
      </c>
      <c r="O110" s="1">
        <v>0.04345</v>
      </c>
      <c r="P110" s="1">
        <v>-0.793</v>
      </c>
      <c r="Q110" s="1">
        <v>27.6011</v>
      </c>
      <c r="R110" s="1">
        <v>0.16832</v>
      </c>
      <c r="S110" s="1">
        <v>-1.348</v>
      </c>
      <c r="T110" s="1">
        <v>16.218</v>
      </c>
      <c r="U110" s="1">
        <v>0.11926</v>
      </c>
    </row>
    <row r="111" spans="1:21" ht="12.75">
      <c r="A111" s="1">
        <v>8.667</v>
      </c>
      <c r="B111" s="1">
        <v>1</v>
      </c>
      <c r="C111" s="1">
        <v>131.54</v>
      </c>
      <c r="D111" s="1">
        <v>0.04324</v>
      </c>
      <c r="E111" s="1">
        <v>-1.072</v>
      </c>
      <c r="F111" s="1">
        <v>27.458</v>
      </c>
      <c r="G111" s="1">
        <v>0.15204</v>
      </c>
      <c r="H111" s="1">
        <v>-1.846</v>
      </c>
      <c r="I111" s="1">
        <v>15.929</v>
      </c>
      <c r="J111" s="1">
        <v>0.10189</v>
      </c>
      <c r="K111" s="1"/>
      <c r="L111" s="1">
        <v>8.667</v>
      </c>
      <c r="M111" s="1">
        <v>1</v>
      </c>
      <c r="N111" s="1">
        <v>131.03</v>
      </c>
      <c r="O111" s="1">
        <v>0.04354</v>
      </c>
      <c r="P111" s="1">
        <v>-0.792</v>
      </c>
      <c r="Q111" s="1">
        <v>27.85</v>
      </c>
      <c r="R111" s="1">
        <v>0.16909</v>
      </c>
      <c r="S111" s="1">
        <v>-1.348</v>
      </c>
      <c r="T111" s="1">
        <v>16.253</v>
      </c>
      <c r="U111" s="1">
        <v>0.11972</v>
      </c>
    </row>
    <row r="112" spans="1:21" ht="12.75">
      <c r="A112" s="1">
        <v>8.75</v>
      </c>
      <c r="B112" s="1">
        <v>1</v>
      </c>
      <c r="C112" s="1">
        <v>131.97</v>
      </c>
      <c r="D112" s="1">
        <v>0.0433</v>
      </c>
      <c r="E112" s="1">
        <v>-1.078</v>
      </c>
      <c r="F112" s="1">
        <v>27.69</v>
      </c>
      <c r="G112" s="1">
        <v>0.15286</v>
      </c>
      <c r="H112" s="1">
        <v>-1.848</v>
      </c>
      <c r="I112" s="1">
        <v>15.955</v>
      </c>
      <c r="J112" s="1">
        <v>0.1024</v>
      </c>
      <c r="K112" s="1"/>
      <c r="L112" s="1">
        <v>8.75</v>
      </c>
      <c r="M112" s="1">
        <v>1</v>
      </c>
      <c r="N112" s="1">
        <v>131.48</v>
      </c>
      <c r="O112" s="1">
        <v>0.04364</v>
      </c>
      <c r="P112" s="1">
        <v>-0.791</v>
      </c>
      <c r="Q112" s="1">
        <v>28.101</v>
      </c>
      <c r="R112" s="1">
        <v>0.16987</v>
      </c>
      <c r="S112" s="1">
        <v>-1.349</v>
      </c>
      <c r="T112" s="1">
        <v>16.288</v>
      </c>
      <c r="U112" s="1">
        <v>0.12017</v>
      </c>
    </row>
    <row r="113" spans="1:21" ht="12.75">
      <c r="A113" s="1">
        <v>8.833</v>
      </c>
      <c r="B113" s="1">
        <v>1</v>
      </c>
      <c r="C113" s="1">
        <v>132.41</v>
      </c>
      <c r="D113" s="1">
        <v>0.04337</v>
      </c>
      <c r="E113" s="1">
        <v>-1.083</v>
      </c>
      <c r="F113" s="1">
        <v>27.922</v>
      </c>
      <c r="G113" s="1">
        <v>0.15366</v>
      </c>
      <c r="H113" s="1">
        <v>-1.85</v>
      </c>
      <c r="I113" s="1">
        <v>15.982</v>
      </c>
      <c r="J113" s="1">
        <v>0.1029</v>
      </c>
      <c r="K113" s="1"/>
      <c r="L113" s="1">
        <v>8.833</v>
      </c>
      <c r="M113" s="1">
        <v>1</v>
      </c>
      <c r="N113" s="1">
        <v>131.92</v>
      </c>
      <c r="O113" s="1">
        <v>0.04375</v>
      </c>
      <c r="P113" s="1">
        <v>-0.789</v>
      </c>
      <c r="Q113" s="1">
        <v>28.3567</v>
      </c>
      <c r="R113" s="1">
        <v>0.17064</v>
      </c>
      <c r="S113" s="1">
        <v>-1.349</v>
      </c>
      <c r="T113" s="1">
        <v>16.324</v>
      </c>
      <c r="U113" s="1">
        <v>0.1206</v>
      </c>
    </row>
    <row r="114" spans="1:21" ht="12.75">
      <c r="A114" s="1">
        <v>8.917</v>
      </c>
      <c r="B114" s="1">
        <v>1</v>
      </c>
      <c r="C114" s="1">
        <v>132.84</v>
      </c>
      <c r="D114" s="1">
        <v>0.04344</v>
      </c>
      <c r="E114" s="1">
        <v>-1.088</v>
      </c>
      <c r="F114" s="1">
        <v>28.1557</v>
      </c>
      <c r="G114" s="1">
        <v>0.15446</v>
      </c>
      <c r="H114" s="1">
        <v>-1.852</v>
      </c>
      <c r="I114" s="1">
        <v>16.009</v>
      </c>
      <c r="J114" s="1">
        <v>0.1034</v>
      </c>
      <c r="K114" s="1"/>
      <c r="L114" s="1">
        <v>8.917</v>
      </c>
      <c r="M114" s="1">
        <v>1</v>
      </c>
      <c r="N114" s="1">
        <v>132.37</v>
      </c>
      <c r="O114" s="1">
        <v>0.04387</v>
      </c>
      <c r="P114" s="1">
        <v>-0.787</v>
      </c>
      <c r="Q114" s="1">
        <v>28.6159</v>
      </c>
      <c r="R114" s="1">
        <v>0.17141</v>
      </c>
      <c r="S114" s="1">
        <v>-1.348</v>
      </c>
      <c r="T114" s="1">
        <v>16.361</v>
      </c>
      <c r="U114" s="1">
        <v>0.12103</v>
      </c>
    </row>
    <row r="115" spans="1:21" ht="12.75">
      <c r="A115" s="1">
        <v>9</v>
      </c>
      <c r="B115" s="1">
        <v>1</v>
      </c>
      <c r="C115" s="1">
        <v>133.28</v>
      </c>
      <c r="D115" s="1">
        <v>0.04351</v>
      </c>
      <c r="E115" s="1">
        <v>-1.092</v>
      </c>
      <c r="F115" s="1">
        <v>28.39</v>
      </c>
      <c r="G115" s="1">
        <v>0.15525</v>
      </c>
      <c r="H115" s="1">
        <v>-1.854</v>
      </c>
      <c r="I115" s="1">
        <v>16.037</v>
      </c>
      <c r="J115" s="1">
        <v>0.10388</v>
      </c>
      <c r="K115" s="1"/>
      <c r="L115" s="1">
        <v>9</v>
      </c>
      <c r="M115" s="1">
        <v>1</v>
      </c>
      <c r="N115" s="1">
        <v>132.82</v>
      </c>
      <c r="O115" s="1">
        <v>0.04399</v>
      </c>
      <c r="P115" s="1">
        <v>-0.785</v>
      </c>
      <c r="Q115" s="1">
        <v>28.88</v>
      </c>
      <c r="R115" s="1">
        <v>0.17218</v>
      </c>
      <c r="S115" s="1">
        <v>-1.348</v>
      </c>
      <c r="T115" s="1">
        <v>16.399</v>
      </c>
      <c r="U115" s="1">
        <v>0.12144</v>
      </c>
    </row>
    <row r="116" spans="1:21" ht="12.75">
      <c r="A116" s="1">
        <v>9.083</v>
      </c>
      <c r="B116" s="1">
        <v>1</v>
      </c>
      <c r="C116" s="1">
        <v>133.71</v>
      </c>
      <c r="D116" s="1">
        <v>0.04359</v>
      </c>
      <c r="E116" s="1">
        <v>-1.095</v>
      </c>
      <c r="F116" s="1">
        <v>28.6266</v>
      </c>
      <c r="G116" s="1">
        <v>0.15602</v>
      </c>
      <c r="H116" s="1">
        <v>-1.855</v>
      </c>
      <c r="I116" s="1">
        <v>16.066</v>
      </c>
      <c r="J116" s="1">
        <v>0.10435</v>
      </c>
      <c r="K116" s="1"/>
      <c r="L116" s="1">
        <v>9.083</v>
      </c>
      <c r="M116" s="1">
        <v>1</v>
      </c>
      <c r="N116" s="1">
        <v>133.27</v>
      </c>
      <c r="O116" s="1">
        <v>0.04412</v>
      </c>
      <c r="P116" s="1">
        <v>-0.782</v>
      </c>
      <c r="Q116" s="1">
        <v>29.1481</v>
      </c>
      <c r="R116" s="1">
        <v>0.17294</v>
      </c>
      <c r="S116" s="1">
        <v>-1.348</v>
      </c>
      <c r="T116" s="1">
        <v>16.437</v>
      </c>
      <c r="U116" s="1">
        <v>0.12185</v>
      </c>
    </row>
    <row r="117" spans="1:21" ht="12.75">
      <c r="A117" s="1">
        <v>9.167</v>
      </c>
      <c r="B117" s="1">
        <v>1</v>
      </c>
      <c r="C117" s="1">
        <v>134.14</v>
      </c>
      <c r="D117" s="1">
        <v>0.04367</v>
      </c>
      <c r="E117" s="1">
        <v>-1.098</v>
      </c>
      <c r="F117" s="1">
        <v>28.8637</v>
      </c>
      <c r="G117" s="1">
        <v>0.15677</v>
      </c>
      <c r="H117" s="1">
        <v>-1.856</v>
      </c>
      <c r="I117" s="1">
        <v>16.095</v>
      </c>
      <c r="J117" s="1">
        <v>0.10482</v>
      </c>
      <c r="K117" s="1"/>
      <c r="L117" s="1">
        <v>9.167</v>
      </c>
      <c r="M117" s="1">
        <v>1</v>
      </c>
      <c r="N117" s="1">
        <v>133.73</v>
      </c>
      <c r="O117" s="1">
        <v>0.04426</v>
      </c>
      <c r="P117" s="1">
        <v>-0.779</v>
      </c>
      <c r="Q117" s="1">
        <v>29.4203</v>
      </c>
      <c r="R117" s="1">
        <v>0.17369</v>
      </c>
      <c r="S117" s="1">
        <v>-1.347</v>
      </c>
      <c r="T117" s="1">
        <v>16.475</v>
      </c>
      <c r="U117" s="1">
        <v>0.12223</v>
      </c>
    </row>
    <row r="118" spans="1:21" ht="12.75">
      <c r="A118" s="1">
        <v>9.25</v>
      </c>
      <c r="B118" s="1">
        <v>1</v>
      </c>
      <c r="C118" s="1">
        <v>134.57</v>
      </c>
      <c r="D118" s="1">
        <v>0.04376</v>
      </c>
      <c r="E118" s="1">
        <v>-1.101</v>
      </c>
      <c r="F118" s="1">
        <v>29.103</v>
      </c>
      <c r="G118" s="1">
        <v>0.15751</v>
      </c>
      <c r="H118" s="1">
        <v>-1.857</v>
      </c>
      <c r="I118" s="1">
        <v>16.125</v>
      </c>
      <c r="J118" s="1">
        <v>0.10527</v>
      </c>
      <c r="K118" s="1"/>
      <c r="L118" s="1">
        <v>9.25</v>
      </c>
      <c r="M118" s="1">
        <v>1</v>
      </c>
      <c r="N118" s="1">
        <v>134.19</v>
      </c>
      <c r="O118" s="1">
        <v>0.0444</v>
      </c>
      <c r="P118" s="1">
        <v>-0.776</v>
      </c>
      <c r="Q118" s="1">
        <v>29.697</v>
      </c>
      <c r="R118" s="1">
        <v>0.17445</v>
      </c>
      <c r="S118" s="1">
        <v>-1.347</v>
      </c>
      <c r="T118" s="1">
        <v>16.515</v>
      </c>
      <c r="U118" s="1">
        <v>0.12261</v>
      </c>
    </row>
    <row r="119" spans="1:21" ht="12.75">
      <c r="A119" s="1">
        <v>9.333</v>
      </c>
      <c r="B119" s="1">
        <v>1</v>
      </c>
      <c r="C119" s="1">
        <v>134.99</v>
      </c>
      <c r="D119" s="1">
        <v>0.04384</v>
      </c>
      <c r="E119" s="1">
        <v>-1.103</v>
      </c>
      <c r="F119" s="1">
        <v>29.343</v>
      </c>
      <c r="G119" s="1">
        <v>0.15824</v>
      </c>
      <c r="H119" s="1">
        <v>-1.858</v>
      </c>
      <c r="I119" s="1">
        <v>16.155</v>
      </c>
      <c r="J119" s="1">
        <v>0.10571</v>
      </c>
      <c r="K119" s="1"/>
      <c r="L119" s="1">
        <v>9.333</v>
      </c>
      <c r="M119" s="1">
        <v>1</v>
      </c>
      <c r="N119" s="1">
        <v>134.65</v>
      </c>
      <c r="O119" s="1">
        <v>0.04455</v>
      </c>
      <c r="P119" s="1">
        <v>-0.772</v>
      </c>
      <c r="Q119" s="1">
        <v>29.9771</v>
      </c>
      <c r="R119" s="1">
        <v>0.1752</v>
      </c>
      <c r="S119" s="1">
        <v>-1.346</v>
      </c>
      <c r="T119" s="1">
        <v>16.555</v>
      </c>
      <c r="U119" s="1">
        <v>0.12298</v>
      </c>
    </row>
    <row r="120" spans="1:21" ht="12.75">
      <c r="A120" s="1">
        <v>9.417</v>
      </c>
      <c r="B120" s="1">
        <v>1</v>
      </c>
      <c r="C120" s="1">
        <v>135.42</v>
      </c>
      <c r="D120" s="1">
        <v>0.04394</v>
      </c>
      <c r="E120" s="1">
        <v>-1.104</v>
      </c>
      <c r="F120" s="1">
        <v>29.585</v>
      </c>
      <c r="G120" s="1">
        <v>0.15895</v>
      </c>
      <c r="H120" s="1">
        <v>-1.858</v>
      </c>
      <c r="I120" s="1">
        <v>16.187</v>
      </c>
      <c r="J120" s="1">
        <v>0.10615</v>
      </c>
      <c r="K120" s="1"/>
      <c r="L120" s="1">
        <v>9.417</v>
      </c>
      <c r="M120" s="1">
        <v>1</v>
      </c>
      <c r="N120" s="1">
        <v>135.12</v>
      </c>
      <c r="O120" s="1">
        <v>0.04471</v>
      </c>
      <c r="P120" s="1">
        <v>-0.768</v>
      </c>
      <c r="Q120" s="1">
        <v>30.2597</v>
      </c>
      <c r="R120" s="1">
        <v>0.17594</v>
      </c>
      <c r="S120" s="1">
        <v>-1.346</v>
      </c>
      <c r="T120" s="1">
        <v>16.596</v>
      </c>
      <c r="U120" s="1">
        <v>0.12333</v>
      </c>
    </row>
    <row r="121" spans="1:21" ht="12.75">
      <c r="A121" s="1">
        <v>9.5</v>
      </c>
      <c r="B121" s="1">
        <v>1</v>
      </c>
      <c r="C121" s="1">
        <v>135.84</v>
      </c>
      <c r="D121" s="1">
        <v>0.04403</v>
      </c>
      <c r="E121" s="1">
        <v>-1.105</v>
      </c>
      <c r="F121" s="1">
        <v>29.828</v>
      </c>
      <c r="G121" s="1">
        <v>0.15963</v>
      </c>
      <c r="H121" s="1">
        <v>-1.859</v>
      </c>
      <c r="I121" s="1">
        <v>16.219</v>
      </c>
      <c r="J121" s="1">
        <v>0.10657</v>
      </c>
      <c r="K121" s="1"/>
      <c r="L121" s="1">
        <v>9.5</v>
      </c>
      <c r="M121" s="1">
        <v>1</v>
      </c>
      <c r="N121" s="1">
        <v>135.59</v>
      </c>
      <c r="O121" s="1">
        <v>0.04487</v>
      </c>
      <c r="P121" s="1">
        <v>-0.764</v>
      </c>
      <c r="Q121" s="1">
        <v>30.545</v>
      </c>
      <c r="R121" s="1">
        <v>0.17668</v>
      </c>
      <c r="S121" s="1">
        <v>-1.345</v>
      </c>
      <c r="T121" s="1">
        <v>16.637</v>
      </c>
      <c r="U121" s="1">
        <v>0.12367</v>
      </c>
    </row>
    <row r="122" spans="1:21" ht="12.75">
      <c r="A122" s="1">
        <v>9.583</v>
      </c>
      <c r="B122" s="1">
        <v>1</v>
      </c>
      <c r="C122" s="1">
        <v>136.26</v>
      </c>
      <c r="D122" s="1">
        <v>0.04413</v>
      </c>
      <c r="E122" s="1">
        <v>-1.105</v>
      </c>
      <c r="F122" s="1">
        <v>30.074</v>
      </c>
      <c r="G122" s="1">
        <v>0.16031</v>
      </c>
      <c r="H122" s="1">
        <v>-1.859</v>
      </c>
      <c r="I122" s="1">
        <v>16.251</v>
      </c>
      <c r="J122" s="1">
        <v>0.10698</v>
      </c>
      <c r="K122" s="1"/>
      <c r="L122" s="1">
        <v>9.583</v>
      </c>
      <c r="M122" s="1">
        <v>1</v>
      </c>
      <c r="N122" s="1">
        <v>136.06</v>
      </c>
      <c r="O122" s="1">
        <v>0.04504</v>
      </c>
      <c r="P122" s="1">
        <v>-0.758</v>
      </c>
      <c r="Q122" s="1">
        <v>30.8335</v>
      </c>
      <c r="R122" s="1">
        <v>0.17742</v>
      </c>
      <c r="S122" s="1">
        <v>-1.344</v>
      </c>
      <c r="T122" s="1">
        <v>16.679</v>
      </c>
      <c r="U122" s="1">
        <v>0.124</v>
      </c>
    </row>
    <row r="123" spans="1:21" ht="12.75">
      <c r="A123" s="1">
        <v>9.667</v>
      </c>
      <c r="B123" s="1">
        <v>1</v>
      </c>
      <c r="C123" s="1">
        <v>136.68</v>
      </c>
      <c r="D123" s="1">
        <v>0.04423</v>
      </c>
      <c r="E123" s="1">
        <v>-1.104</v>
      </c>
      <c r="F123" s="1">
        <v>30.323</v>
      </c>
      <c r="G123" s="1">
        <v>0.16096</v>
      </c>
      <c r="H123" s="1">
        <v>-1.859</v>
      </c>
      <c r="I123" s="1">
        <v>16.284</v>
      </c>
      <c r="J123" s="1">
        <v>0.10738</v>
      </c>
      <c r="K123" s="1"/>
      <c r="L123" s="1">
        <v>9.667</v>
      </c>
      <c r="M123" s="1">
        <v>1</v>
      </c>
      <c r="N123" s="1">
        <v>136.53</v>
      </c>
      <c r="O123" s="1">
        <v>0.04521</v>
      </c>
      <c r="P123" s="1">
        <v>-0.753</v>
      </c>
      <c r="Q123" s="1">
        <v>31.1243</v>
      </c>
      <c r="R123" s="1">
        <v>0.17816</v>
      </c>
      <c r="S123" s="1">
        <v>-1.343</v>
      </c>
      <c r="T123" s="1">
        <v>16.722</v>
      </c>
      <c r="U123" s="1">
        <v>0.12432</v>
      </c>
    </row>
    <row r="124" spans="1:21" ht="12.75">
      <c r="A124" s="1">
        <v>9.75</v>
      </c>
      <c r="B124" s="1">
        <v>1</v>
      </c>
      <c r="C124" s="1">
        <v>137.1</v>
      </c>
      <c r="D124" s="1">
        <v>0.04433</v>
      </c>
      <c r="E124" s="1">
        <v>-1.103</v>
      </c>
      <c r="F124" s="1">
        <v>30.574</v>
      </c>
      <c r="G124" s="1">
        <v>0.16161</v>
      </c>
      <c r="H124" s="1">
        <v>-1.859</v>
      </c>
      <c r="I124" s="1">
        <v>16.318</v>
      </c>
      <c r="J124" s="1">
        <v>0.10777</v>
      </c>
      <c r="K124" s="1"/>
      <c r="L124" s="1">
        <v>9.75</v>
      </c>
      <c r="M124" s="1">
        <v>1</v>
      </c>
      <c r="N124" s="1">
        <v>137</v>
      </c>
      <c r="O124" s="1">
        <v>0.04538</v>
      </c>
      <c r="P124" s="1">
        <v>-0.747</v>
      </c>
      <c r="Q124" s="1">
        <v>31.417</v>
      </c>
      <c r="R124" s="1">
        <v>0.17891</v>
      </c>
      <c r="S124" s="1">
        <v>-1.342</v>
      </c>
      <c r="T124" s="1">
        <v>16.765</v>
      </c>
      <c r="U124" s="1">
        <v>0.12462</v>
      </c>
    </row>
    <row r="125" spans="1:21" ht="12.75">
      <c r="A125" s="1">
        <v>9.833</v>
      </c>
      <c r="B125" s="1">
        <v>1</v>
      </c>
      <c r="C125" s="1">
        <v>137.53</v>
      </c>
      <c r="D125" s="1">
        <v>0.04444</v>
      </c>
      <c r="E125" s="1">
        <v>-1.102</v>
      </c>
      <c r="F125" s="1">
        <v>30.829</v>
      </c>
      <c r="G125" s="1">
        <v>0.16224</v>
      </c>
      <c r="H125" s="1">
        <v>-1.859</v>
      </c>
      <c r="I125" s="1">
        <v>16.352</v>
      </c>
      <c r="J125" s="1">
        <v>0.10815</v>
      </c>
      <c r="K125" s="1"/>
      <c r="L125" s="1">
        <v>9.833</v>
      </c>
      <c r="M125" s="1">
        <v>1</v>
      </c>
      <c r="N125" s="1">
        <v>137.48</v>
      </c>
      <c r="O125" s="1">
        <v>0.04556</v>
      </c>
      <c r="P125" s="1">
        <v>-0.74</v>
      </c>
      <c r="Q125" s="1">
        <v>31.7122</v>
      </c>
      <c r="R125" s="1">
        <v>0.17967</v>
      </c>
      <c r="S125" s="1">
        <v>-1.341</v>
      </c>
      <c r="T125" s="1">
        <v>16.809</v>
      </c>
      <c r="U125" s="1">
        <v>0.12492</v>
      </c>
    </row>
    <row r="126" spans="1:21" ht="12.75">
      <c r="A126" s="1">
        <v>9.917</v>
      </c>
      <c r="B126" s="1">
        <v>1</v>
      </c>
      <c r="C126" s="1">
        <v>137.96</v>
      </c>
      <c r="D126" s="1">
        <v>0.04456</v>
      </c>
      <c r="E126" s="1">
        <v>-1.099</v>
      </c>
      <c r="F126" s="1">
        <v>31.0876</v>
      </c>
      <c r="G126" s="1">
        <v>0.16286</v>
      </c>
      <c r="H126" s="1">
        <v>-1.858</v>
      </c>
      <c r="I126" s="1">
        <v>16.387</v>
      </c>
      <c r="J126" s="1">
        <v>0.10852</v>
      </c>
      <c r="K126" s="1"/>
      <c r="L126" s="1">
        <v>9.917</v>
      </c>
      <c r="M126" s="1">
        <v>1</v>
      </c>
      <c r="N126" s="1">
        <v>137.95</v>
      </c>
      <c r="O126" s="1">
        <v>0.04574</v>
      </c>
      <c r="P126" s="1">
        <v>-0.733</v>
      </c>
      <c r="Q126" s="1">
        <v>32.0096</v>
      </c>
      <c r="R126" s="1">
        <v>0.18044</v>
      </c>
      <c r="S126" s="1">
        <v>-1.34</v>
      </c>
      <c r="T126" s="1">
        <v>16.853</v>
      </c>
      <c r="U126" s="1">
        <v>0.1252</v>
      </c>
    </row>
    <row r="127" spans="1:21" ht="12.75">
      <c r="A127" s="1">
        <v>10</v>
      </c>
      <c r="B127" s="1">
        <v>1</v>
      </c>
      <c r="C127" s="1">
        <v>138.39</v>
      </c>
      <c r="D127" s="1">
        <v>0.04468</v>
      </c>
      <c r="E127" s="1">
        <v>-1.097</v>
      </c>
      <c r="F127" s="1">
        <v>31.35</v>
      </c>
      <c r="G127" s="1">
        <v>0.16347</v>
      </c>
      <c r="H127" s="1">
        <v>-1.857</v>
      </c>
      <c r="I127" s="1">
        <v>16.423</v>
      </c>
      <c r="J127" s="1">
        <v>0.10888</v>
      </c>
      <c r="K127" s="1"/>
      <c r="L127" s="1">
        <v>10</v>
      </c>
      <c r="M127" s="1">
        <v>1</v>
      </c>
      <c r="N127" s="1">
        <v>138.43</v>
      </c>
      <c r="O127" s="1">
        <v>0.04593</v>
      </c>
      <c r="P127" s="1">
        <v>-0.725</v>
      </c>
      <c r="Q127" s="1">
        <v>32.308</v>
      </c>
      <c r="R127" s="1">
        <v>0.18122</v>
      </c>
      <c r="S127" s="1">
        <v>-1.339</v>
      </c>
      <c r="T127" s="1">
        <v>16.898</v>
      </c>
      <c r="U127" s="1">
        <v>0.12547</v>
      </c>
    </row>
    <row r="128" spans="1:21" ht="12.75">
      <c r="A128" s="1">
        <v>10.083</v>
      </c>
      <c r="B128" s="1">
        <v>1</v>
      </c>
      <c r="C128" s="1">
        <v>138.82</v>
      </c>
      <c r="D128" s="1">
        <v>0.0448</v>
      </c>
      <c r="E128" s="1">
        <v>-1.093</v>
      </c>
      <c r="F128" s="1">
        <v>31.615</v>
      </c>
      <c r="G128" s="1">
        <v>0.16408</v>
      </c>
      <c r="H128" s="1">
        <v>-1.856</v>
      </c>
      <c r="I128" s="1">
        <v>16.459</v>
      </c>
      <c r="J128" s="1">
        <v>0.10923</v>
      </c>
      <c r="K128" s="1"/>
      <c r="L128" s="1">
        <v>10.083</v>
      </c>
      <c r="M128" s="1">
        <v>1</v>
      </c>
      <c r="N128" s="1">
        <v>138.9</v>
      </c>
      <c r="O128" s="1">
        <v>0.04612</v>
      </c>
      <c r="P128" s="1">
        <v>-0.717</v>
      </c>
      <c r="Q128" s="1">
        <v>32.6075</v>
      </c>
      <c r="R128" s="1">
        <v>0.18201</v>
      </c>
      <c r="S128" s="1">
        <v>-1.338</v>
      </c>
      <c r="T128" s="1">
        <v>16.943</v>
      </c>
      <c r="U128" s="1">
        <v>0.12573</v>
      </c>
    </row>
    <row r="129" spans="1:21" ht="12.75">
      <c r="A129" s="1">
        <v>10.167</v>
      </c>
      <c r="B129" s="1">
        <v>1</v>
      </c>
      <c r="C129" s="1">
        <v>139.26</v>
      </c>
      <c r="D129" s="1">
        <v>0.04493</v>
      </c>
      <c r="E129" s="1">
        <v>-1.089</v>
      </c>
      <c r="F129" s="1">
        <v>31.883</v>
      </c>
      <c r="G129" s="1">
        <v>0.16469</v>
      </c>
      <c r="H129" s="1">
        <v>-1.855</v>
      </c>
      <c r="I129" s="1">
        <v>16.496</v>
      </c>
      <c r="J129" s="1">
        <v>0.10957</v>
      </c>
      <c r="K129" s="1"/>
      <c r="L129" s="1">
        <v>10.167</v>
      </c>
      <c r="M129" s="1">
        <v>1</v>
      </c>
      <c r="N129" s="1">
        <v>139.38</v>
      </c>
      <c r="O129" s="1">
        <v>0.0463</v>
      </c>
      <c r="P129" s="1">
        <v>-0.708</v>
      </c>
      <c r="Q129" s="1">
        <v>32.9083</v>
      </c>
      <c r="R129" s="1">
        <v>0.1828</v>
      </c>
      <c r="S129" s="1">
        <v>-1.337</v>
      </c>
      <c r="T129" s="1">
        <v>16.99</v>
      </c>
      <c r="U129" s="1">
        <v>0.12598</v>
      </c>
    </row>
    <row r="130" spans="1:21" ht="12.75">
      <c r="A130" s="1">
        <v>10.25</v>
      </c>
      <c r="B130" s="1">
        <v>1</v>
      </c>
      <c r="C130" s="1">
        <v>139.69</v>
      </c>
      <c r="D130" s="1">
        <v>0.04506</v>
      </c>
      <c r="E130" s="1">
        <v>-1.085</v>
      </c>
      <c r="F130" s="1">
        <v>32.152</v>
      </c>
      <c r="G130" s="1">
        <v>0.16528</v>
      </c>
      <c r="H130" s="1">
        <v>-1.854</v>
      </c>
      <c r="I130" s="1">
        <v>16.533</v>
      </c>
      <c r="J130" s="1">
        <v>0.1099</v>
      </c>
      <c r="K130" s="1"/>
      <c r="L130" s="1">
        <v>10.25</v>
      </c>
      <c r="M130" s="1">
        <v>1</v>
      </c>
      <c r="N130" s="1">
        <v>139.86</v>
      </c>
      <c r="O130" s="1">
        <v>0.04649</v>
      </c>
      <c r="P130" s="1">
        <v>-0.699</v>
      </c>
      <c r="Q130" s="1">
        <v>33.212</v>
      </c>
      <c r="R130" s="1">
        <v>0.18359</v>
      </c>
      <c r="S130" s="1">
        <v>-1.336</v>
      </c>
      <c r="T130" s="1">
        <v>17.036</v>
      </c>
      <c r="U130" s="1">
        <v>0.12622</v>
      </c>
    </row>
    <row r="131" spans="1:21" ht="12.75">
      <c r="A131" s="1">
        <v>10.333</v>
      </c>
      <c r="B131" s="1">
        <v>1</v>
      </c>
      <c r="C131" s="1">
        <v>140.12</v>
      </c>
      <c r="D131" s="1">
        <v>0.0452</v>
      </c>
      <c r="E131" s="1">
        <v>-1.08</v>
      </c>
      <c r="F131" s="1">
        <v>32.4224</v>
      </c>
      <c r="G131" s="1">
        <v>0.16588</v>
      </c>
      <c r="H131" s="1">
        <v>-1.853</v>
      </c>
      <c r="I131" s="1">
        <v>16.57</v>
      </c>
      <c r="J131" s="1">
        <v>0.11022</v>
      </c>
      <c r="K131" s="1"/>
      <c r="L131" s="1">
        <v>10.333</v>
      </c>
      <c r="M131" s="1">
        <v>1</v>
      </c>
      <c r="N131" s="1">
        <v>140.33</v>
      </c>
      <c r="O131" s="1">
        <v>0.04667</v>
      </c>
      <c r="P131" s="1">
        <v>-0.69</v>
      </c>
      <c r="Q131" s="1">
        <v>33.5147</v>
      </c>
      <c r="R131" s="1">
        <v>0.18437</v>
      </c>
      <c r="S131" s="1">
        <v>-1.334</v>
      </c>
      <c r="T131" s="1">
        <v>17.083</v>
      </c>
      <c r="U131" s="1">
        <v>0.12644</v>
      </c>
    </row>
    <row r="132" spans="1:21" ht="12.75">
      <c r="A132" s="1">
        <v>10.417</v>
      </c>
      <c r="B132" s="1">
        <v>1</v>
      </c>
      <c r="C132" s="1">
        <v>140.54</v>
      </c>
      <c r="D132" s="1">
        <v>0.04534</v>
      </c>
      <c r="E132" s="1">
        <v>-1.074</v>
      </c>
      <c r="F132" s="1">
        <v>32.6934</v>
      </c>
      <c r="G132" s="1">
        <v>0.16648</v>
      </c>
      <c r="H132" s="1">
        <v>-1.851</v>
      </c>
      <c r="I132" s="1">
        <v>16.609</v>
      </c>
      <c r="J132" s="1">
        <v>0.11054</v>
      </c>
      <c r="K132" s="1"/>
      <c r="L132" s="1">
        <v>10.417</v>
      </c>
      <c r="M132" s="1">
        <v>1</v>
      </c>
      <c r="N132" s="1">
        <v>140.81</v>
      </c>
      <c r="O132" s="1">
        <v>0.04685</v>
      </c>
      <c r="P132" s="1">
        <v>-0.68</v>
      </c>
      <c r="Q132" s="1">
        <v>33.8213</v>
      </c>
      <c r="R132" s="1">
        <v>0.18514</v>
      </c>
      <c r="S132" s="1">
        <v>-1.333</v>
      </c>
      <c r="T132" s="1">
        <v>17.131</v>
      </c>
      <c r="U132" s="1">
        <v>0.12666</v>
      </c>
    </row>
    <row r="133" spans="1:21" ht="12.75">
      <c r="A133" s="1">
        <v>10.5</v>
      </c>
      <c r="B133" s="1">
        <v>1</v>
      </c>
      <c r="C133" s="1">
        <v>140.96</v>
      </c>
      <c r="D133" s="1">
        <v>0.04548</v>
      </c>
      <c r="E133" s="1">
        <v>-1.068</v>
      </c>
      <c r="F133" s="1">
        <v>32.964</v>
      </c>
      <c r="G133" s="1">
        <v>0.16707</v>
      </c>
      <c r="H133" s="1">
        <v>-1.85</v>
      </c>
      <c r="I133" s="1">
        <v>16.648</v>
      </c>
      <c r="J133" s="1">
        <v>0.11084</v>
      </c>
      <c r="K133" s="1"/>
      <c r="L133" s="1">
        <v>10.5</v>
      </c>
      <c r="M133" s="1">
        <v>1</v>
      </c>
      <c r="N133" s="1">
        <v>141.28</v>
      </c>
      <c r="O133" s="1">
        <v>0.04702</v>
      </c>
      <c r="P133" s="1">
        <v>-0.669</v>
      </c>
      <c r="Q133" s="1">
        <v>34.129</v>
      </c>
      <c r="R133" s="1">
        <v>0.18588</v>
      </c>
      <c r="S133" s="1">
        <v>-1.332</v>
      </c>
      <c r="T133" s="1">
        <v>17.179</v>
      </c>
      <c r="U133" s="1">
        <v>0.12687</v>
      </c>
    </row>
    <row r="134" spans="1:21" ht="12.75">
      <c r="A134" s="1">
        <v>10.583</v>
      </c>
      <c r="B134" s="1">
        <v>1</v>
      </c>
      <c r="C134" s="1">
        <v>141.37</v>
      </c>
      <c r="D134" s="1">
        <v>0.04562</v>
      </c>
      <c r="E134" s="1">
        <v>-1.061</v>
      </c>
      <c r="F134" s="1">
        <v>33.234</v>
      </c>
      <c r="G134" s="1">
        <v>0.16766</v>
      </c>
      <c r="H134" s="1">
        <v>-1.848</v>
      </c>
      <c r="I134" s="1">
        <v>16.687</v>
      </c>
      <c r="J134" s="1">
        <v>0.11114</v>
      </c>
      <c r="K134" s="1"/>
      <c r="L134" s="1">
        <v>10.583</v>
      </c>
      <c r="M134" s="1">
        <v>1</v>
      </c>
      <c r="N134" s="1">
        <v>141.76</v>
      </c>
      <c r="O134" s="1">
        <v>0.04719</v>
      </c>
      <c r="P134" s="1">
        <v>-0.658</v>
      </c>
      <c r="Q134" s="1">
        <v>34.4393</v>
      </c>
      <c r="R134" s="1">
        <v>0.1866</v>
      </c>
      <c r="S134" s="1">
        <v>-1.33</v>
      </c>
      <c r="T134" s="1">
        <v>17.227</v>
      </c>
      <c r="U134" s="1">
        <v>0.12706</v>
      </c>
    </row>
    <row r="135" spans="1:21" ht="12.75">
      <c r="A135" s="1">
        <v>10.667</v>
      </c>
      <c r="B135" s="1">
        <v>1</v>
      </c>
      <c r="C135" s="1">
        <v>141.78</v>
      </c>
      <c r="D135" s="1">
        <v>0.04577</v>
      </c>
      <c r="E135" s="1">
        <v>-1.053</v>
      </c>
      <c r="F135" s="1">
        <v>33.5036</v>
      </c>
      <c r="G135" s="1">
        <v>0.16825</v>
      </c>
      <c r="H135" s="1">
        <v>-1.846</v>
      </c>
      <c r="I135" s="1">
        <v>16.727</v>
      </c>
      <c r="J135" s="1">
        <v>0.11143</v>
      </c>
      <c r="K135" s="1"/>
      <c r="L135" s="1">
        <v>10.667</v>
      </c>
      <c r="M135" s="1">
        <v>1</v>
      </c>
      <c r="N135" s="1">
        <v>142.23</v>
      </c>
      <c r="O135" s="1">
        <v>0.04734</v>
      </c>
      <c r="P135" s="1">
        <v>-0.647</v>
      </c>
      <c r="Q135" s="1">
        <v>34.7518</v>
      </c>
      <c r="R135" s="1">
        <v>0.18729</v>
      </c>
      <c r="S135" s="1">
        <v>-1.329</v>
      </c>
      <c r="T135" s="1">
        <v>17.277</v>
      </c>
      <c r="U135" s="1">
        <v>0.12725</v>
      </c>
    </row>
    <row r="136" spans="1:21" ht="12.75">
      <c r="A136" s="1">
        <v>10.75</v>
      </c>
      <c r="B136" s="1">
        <v>1</v>
      </c>
      <c r="C136" s="1">
        <v>142.18</v>
      </c>
      <c r="D136" s="1">
        <v>0.04592</v>
      </c>
      <c r="E136" s="1">
        <v>-1.045</v>
      </c>
      <c r="F136" s="1">
        <v>33.774</v>
      </c>
      <c r="G136" s="1">
        <v>0.16884</v>
      </c>
      <c r="H136" s="1">
        <v>-1.844</v>
      </c>
      <c r="I136" s="1">
        <v>16.768</v>
      </c>
      <c r="J136" s="1">
        <v>0.1117</v>
      </c>
      <c r="K136" s="1"/>
      <c r="L136" s="1">
        <v>10.75</v>
      </c>
      <c r="M136" s="1">
        <v>1</v>
      </c>
      <c r="N136" s="1">
        <v>142.71</v>
      </c>
      <c r="O136" s="1">
        <v>0.04749</v>
      </c>
      <c r="P136" s="1">
        <v>-0.635</v>
      </c>
      <c r="Q136" s="1">
        <v>35.068</v>
      </c>
      <c r="R136" s="1">
        <v>0.18794</v>
      </c>
      <c r="S136" s="1">
        <v>-1.327</v>
      </c>
      <c r="T136" s="1">
        <v>17.327</v>
      </c>
      <c r="U136" s="1">
        <v>0.12742</v>
      </c>
    </row>
    <row r="137" spans="1:21" ht="12.75">
      <c r="A137" s="1">
        <v>10.833</v>
      </c>
      <c r="B137" s="1">
        <v>1</v>
      </c>
      <c r="C137" s="1">
        <v>142.58</v>
      </c>
      <c r="D137" s="1">
        <v>0.04607</v>
      </c>
      <c r="E137" s="1">
        <v>-1.037</v>
      </c>
      <c r="F137" s="1">
        <v>34.0437</v>
      </c>
      <c r="G137" s="1">
        <v>0.16943</v>
      </c>
      <c r="H137" s="1">
        <v>-1.842</v>
      </c>
      <c r="I137" s="1">
        <v>16.808</v>
      </c>
      <c r="J137" s="1">
        <v>0.11197</v>
      </c>
      <c r="K137" s="1"/>
      <c r="L137" s="1">
        <v>10.833</v>
      </c>
      <c r="M137" s="1">
        <v>1</v>
      </c>
      <c r="N137" s="1">
        <v>143.18</v>
      </c>
      <c r="O137" s="1">
        <v>0.04762</v>
      </c>
      <c r="P137" s="1">
        <v>-0.623</v>
      </c>
      <c r="Q137" s="1">
        <v>35.3845</v>
      </c>
      <c r="R137" s="1">
        <v>0.18855</v>
      </c>
      <c r="S137" s="1">
        <v>-1.326</v>
      </c>
      <c r="T137" s="1">
        <v>17.377</v>
      </c>
      <c r="U137" s="1">
        <v>0.12759</v>
      </c>
    </row>
    <row r="138" spans="1:21" ht="12.75">
      <c r="A138" s="1">
        <v>10.917</v>
      </c>
      <c r="B138" s="1">
        <v>1</v>
      </c>
      <c r="C138" s="1">
        <v>142.98</v>
      </c>
      <c r="D138" s="1">
        <v>0.04623</v>
      </c>
      <c r="E138" s="1">
        <v>-1.027</v>
      </c>
      <c r="F138" s="1">
        <v>34.3143</v>
      </c>
      <c r="G138" s="1">
        <v>0.17001</v>
      </c>
      <c r="H138" s="1">
        <v>-1.839</v>
      </c>
      <c r="I138" s="1">
        <v>16.85</v>
      </c>
      <c r="J138" s="1">
        <v>0.11223</v>
      </c>
      <c r="K138" s="1"/>
      <c r="L138" s="1">
        <v>10.917</v>
      </c>
      <c r="M138" s="1">
        <v>1</v>
      </c>
      <c r="N138" s="1">
        <v>143.65</v>
      </c>
      <c r="O138" s="1">
        <v>0.04774</v>
      </c>
      <c r="P138" s="1">
        <v>-0.61</v>
      </c>
      <c r="Q138" s="1">
        <v>35.7048</v>
      </c>
      <c r="R138" s="1">
        <v>0.18911</v>
      </c>
      <c r="S138" s="1">
        <v>-1.324</v>
      </c>
      <c r="T138" s="1">
        <v>17.427</v>
      </c>
      <c r="U138" s="1">
        <v>0.12774</v>
      </c>
    </row>
    <row r="139" spans="1:21" ht="12.75">
      <c r="A139" s="1">
        <v>11</v>
      </c>
      <c r="B139" s="1">
        <v>1</v>
      </c>
      <c r="C139" s="1">
        <v>143.37</v>
      </c>
      <c r="D139" s="1">
        <v>0.04638</v>
      </c>
      <c r="E139" s="1">
        <v>-1.018</v>
      </c>
      <c r="F139" s="1">
        <v>34.585</v>
      </c>
      <c r="G139" s="1">
        <v>0.1706</v>
      </c>
      <c r="H139" s="1">
        <v>-1.837</v>
      </c>
      <c r="I139" s="1">
        <v>16.892</v>
      </c>
      <c r="J139" s="1">
        <v>0.11249</v>
      </c>
      <c r="K139" s="1"/>
      <c r="L139" s="1">
        <v>11</v>
      </c>
      <c r="M139" s="1">
        <v>1</v>
      </c>
      <c r="N139" s="1">
        <v>144.12</v>
      </c>
      <c r="O139" s="1">
        <v>0.04785</v>
      </c>
      <c r="P139" s="1">
        <v>-0.597</v>
      </c>
      <c r="Q139" s="1">
        <v>36.03</v>
      </c>
      <c r="R139" s="1">
        <v>0.18961</v>
      </c>
      <c r="S139" s="1">
        <v>-1.322</v>
      </c>
      <c r="T139" s="1">
        <v>17.478</v>
      </c>
      <c r="U139" s="1">
        <v>0.12789</v>
      </c>
    </row>
    <row r="140" spans="1:21" ht="12.75">
      <c r="A140" s="1">
        <v>11.083</v>
      </c>
      <c r="B140" s="1">
        <v>1</v>
      </c>
      <c r="C140" s="1">
        <v>143.77</v>
      </c>
      <c r="D140" s="1">
        <v>0.04654</v>
      </c>
      <c r="E140" s="1">
        <v>-1.007</v>
      </c>
      <c r="F140" s="1">
        <v>34.8568</v>
      </c>
      <c r="G140" s="1">
        <v>0.17119</v>
      </c>
      <c r="H140" s="1">
        <v>-1.834</v>
      </c>
      <c r="I140" s="1">
        <v>16.935</v>
      </c>
      <c r="J140" s="1">
        <v>0.11273</v>
      </c>
      <c r="K140" s="1"/>
      <c r="L140" s="1">
        <v>11.083</v>
      </c>
      <c r="M140" s="1">
        <v>1</v>
      </c>
      <c r="N140" s="1">
        <v>144.59</v>
      </c>
      <c r="O140" s="1">
        <v>0.04793</v>
      </c>
      <c r="P140" s="1">
        <v>-0.584</v>
      </c>
      <c r="Q140" s="1">
        <v>36.3582</v>
      </c>
      <c r="R140" s="1">
        <v>0.19004</v>
      </c>
      <c r="S140" s="1">
        <v>-1.321</v>
      </c>
      <c r="T140" s="1">
        <v>17.53</v>
      </c>
      <c r="U140" s="1">
        <v>0.12803</v>
      </c>
    </row>
    <row r="141" spans="1:21" ht="12.75">
      <c r="A141" s="1">
        <v>11.167</v>
      </c>
      <c r="B141" s="1">
        <v>1</v>
      </c>
      <c r="C141" s="1">
        <v>144.16</v>
      </c>
      <c r="D141" s="1">
        <v>0.0467</v>
      </c>
      <c r="E141" s="1">
        <v>-0.996</v>
      </c>
      <c r="F141" s="1">
        <v>35.1298</v>
      </c>
      <c r="G141" s="1">
        <v>0.17176</v>
      </c>
      <c r="H141" s="1">
        <v>-1.831</v>
      </c>
      <c r="I141" s="1">
        <v>16.977</v>
      </c>
      <c r="J141" s="1">
        <v>0.11296</v>
      </c>
      <c r="K141" s="1"/>
      <c r="L141" s="1">
        <v>11.167</v>
      </c>
      <c r="M141" s="1">
        <v>1</v>
      </c>
      <c r="N141" s="1">
        <v>145.06</v>
      </c>
      <c r="O141" s="1">
        <v>0.048</v>
      </c>
      <c r="P141" s="1">
        <v>-0.57</v>
      </c>
      <c r="Q141" s="1">
        <v>36.6911</v>
      </c>
      <c r="R141" s="1">
        <v>0.1904</v>
      </c>
      <c r="S141" s="1">
        <v>-1.319</v>
      </c>
      <c r="T141" s="1">
        <v>17.581</v>
      </c>
      <c r="U141" s="1">
        <v>0.12816</v>
      </c>
    </row>
    <row r="142" spans="1:21" ht="12.75">
      <c r="A142" s="1">
        <v>11.25</v>
      </c>
      <c r="B142" s="1">
        <v>1</v>
      </c>
      <c r="C142" s="1">
        <v>144.55</v>
      </c>
      <c r="D142" s="1">
        <v>0.04687</v>
      </c>
      <c r="E142" s="1">
        <v>-0.985</v>
      </c>
      <c r="F142" s="1">
        <v>35.405</v>
      </c>
      <c r="G142" s="1">
        <v>0.17233</v>
      </c>
      <c r="H142" s="1">
        <v>-1.829</v>
      </c>
      <c r="I142" s="1">
        <v>17.02</v>
      </c>
      <c r="J142" s="1">
        <v>0.11319</v>
      </c>
      <c r="K142" s="1"/>
      <c r="L142" s="1">
        <v>11.25</v>
      </c>
      <c r="M142" s="1">
        <v>1</v>
      </c>
      <c r="N142" s="1">
        <v>145.53</v>
      </c>
      <c r="O142" s="1">
        <v>0.04805</v>
      </c>
      <c r="P142" s="1">
        <v>-0.556</v>
      </c>
      <c r="Q142" s="1">
        <v>37.029</v>
      </c>
      <c r="R142" s="1">
        <v>0.19066</v>
      </c>
      <c r="S142" s="1">
        <v>-1.318</v>
      </c>
      <c r="T142" s="1">
        <v>17.634</v>
      </c>
      <c r="U142" s="1">
        <v>0.12827</v>
      </c>
    </row>
    <row r="143" spans="1:21" ht="12.75">
      <c r="A143" s="1">
        <v>11.333</v>
      </c>
      <c r="B143" s="1">
        <v>1</v>
      </c>
      <c r="C143" s="1">
        <v>144.95</v>
      </c>
      <c r="D143" s="1">
        <v>0.04704</v>
      </c>
      <c r="E143" s="1">
        <v>-0.973</v>
      </c>
      <c r="F143" s="1">
        <v>35.6823</v>
      </c>
      <c r="G143" s="1">
        <v>0.17289</v>
      </c>
      <c r="H143" s="1">
        <v>-1.826</v>
      </c>
      <c r="I143" s="1">
        <v>17.065</v>
      </c>
      <c r="J143" s="1">
        <v>0.11341</v>
      </c>
      <c r="K143" s="1"/>
      <c r="L143" s="1">
        <v>11.333</v>
      </c>
      <c r="M143" s="1">
        <v>1</v>
      </c>
      <c r="N143" s="1">
        <v>146</v>
      </c>
      <c r="O143" s="1">
        <v>0.04808</v>
      </c>
      <c r="P143" s="1">
        <v>-0.541</v>
      </c>
      <c r="Q143" s="1">
        <v>37.3731</v>
      </c>
      <c r="R143" s="1">
        <v>0.19082</v>
      </c>
      <c r="S143" s="1">
        <v>-1.316</v>
      </c>
      <c r="T143" s="1">
        <v>17.687</v>
      </c>
      <c r="U143" s="1">
        <v>0.12838</v>
      </c>
    </row>
    <row r="144" spans="1:21" ht="12.75">
      <c r="A144" s="1">
        <v>11.417</v>
      </c>
      <c r="B144" s="1">
        <v>1</v>
      </c>
      <c r="C144" s="1">
        <v>145.34</v>
      </c>
      <c r="D144" s="1">
        <v>0.04721</v>
      </c>
      <c r="E144" s="1">
        <v>-0.96</v>
      </c>
      <c r="F144" s="1">
        <v>35.9633</v>
      </c>
      <c r="G144" s="1">
        <v>0.17343</v>
      </c>
      <c r="H144" s="1">
        <v>-1.823</v>
      </c>
      <c r="I144" s="1">
        <v>17.108</v>
      </c>
      <c r="J144" s="1">
        <v>0.11362</v>
      </c>
      <c r="K144" s="1"/>
      <c r="L144" s="1">
        <v>11.417</v>
      </c>
      <c r="M144" s="1">
        <v>1</v>
      </c>
      <c r="N144" s="1">
        <v>146.47</v>
      </c>
      <c r="O144" s="1">
        <v>0.04809</v>
      </c>
      <c r="P144" s="1">
        <v>-0.526</v>
      </c>
      <c r="Q144" s="1">
        <v>37.7197</v>
      </c>
      <c r="R144" s="1">
        <v>0.19089</v>
      </c>
      <c r="S144" s="1">
        <v>-1.314</v>
      </c>
      <c r="T144" s="1">
        <v>17.739</v>
      </c>
      <c r="U144" s="1">
        <v>0.12849</v>
      </c>
    </row>
    <row r="145" spans="1:21" ht="12.75">
      <c r="A145" s="1">
        <v>11.5</v>
      </c>
      <c r="B145" s="1">
        <v>1</v>
      </c>
      <c r="C145" s="1">
        <v>145.75</v>
      </c>
      <c r="D145" s="1">
        <v>0.04738</v>
      </c>
      <c r="E145" s="1">
        <v>-0.947</v>
      </c>
      <c r="F145" s="1">
        <v>36.25</v>
      </c>
      <c r="G145" s="1">
        <v>0.17397</v>
      </c>
      <c r="H145" s="1">
        <v>-1.819</v>
      </c>
      <c r="I145" s="1">
        <v>17.154</v>
      </c>
      <c r="J145" s="1">
        <v>0.11382</v>
      </c>
      <c r="K145" s="1"/>
      <c r="L145" s="1">
        <v>11.5</v>
      </c>
      <c r="M145" s="1">
        <v>1</v>
      </c>
      <c r="N145" s="1">
        <v>146.93</v>
      </c>
      <c r="O145" s="1">
        <v>0.04808</v>
      </c>
      <c r="P145" s="1">
        <v>-0.511</v>
      </c>
      <c r="Q145" s="1">
        <v>38.074</v>
      </c>
      <c r="R145" s="1">
        <v>0.19084</v>
      </c>
      <c r="S145" s="1">
        <v>-1.312</v>
      </c>
      <c r="T145" s="1">
        <v>17.793</v>
      </c>
      <c r="U145" s="1">
        <v>0.12858</v>
      </c>
    </row>
    <row r="146" spans="1:21" ht="12.75">
      <c r="A146" s="1">
        <v>11.583</v>
      </c>
      <c r="B146" s="1">
        <v>1</v>
      </c>
      <c r="C146" s="1">
        <v>146.16</v>
      </c>
      <c r="D146" s="1">
        <v>0.04755</v>
      </c>
      <c r="E146" s="1">
        <v>-0.933</v>
      </c>
      <c r="F146" s="1">
        <v>36.5432</v>
      </c>
      <c r="G146" s="1">
        <v>0.17449</v>
      </c>
      <c r="H146" s="1">
        <v>-1.816</v>
      </c>
      <c r="I146" s="1">
        <v>17.199</v>
      </c>
      <c r="J146" s="1">
        <v>0.11402</v>
      </c>
      <c r="K146" s="1"/>
      <c r="L146" s="1">
        <v>11.583</v>
      </c>
      <c r="M146" s="1">
        <v>1</v>
      </c>
      <c r="N146" s="1">
        <v>147.4</v>
      </c>
      <c r="O146" s="1">
        <v>0.04805</v>
      </c>
      <c r="P146" s="1">
        <v>-0.496</v>
      </c>
      <c r="Q146" s="1">
        <v>38.4331</v>
      </c>
      <c r="R146" s="1">
        <v>0.19067</v>
      </c>
      <c r="S146" s="1">
        <v>-1.311</v>
      </c>
      <c r="T146" s="1">
        <v>17.846</v>
      </c>
      <c r="U146" s="1">
        <v>0.12866</v>
      </c>
    </row>
    <row r="147" spans="1:21" ht="12.75">
      <c r="A147" s="1">
        <v>11.667</v>
      </c>
      <c r="B147" s="1">
        <v>1</v>
      </c>
      <c r="C147" s="1">
        <v>146.58</v>
      </c>
      <c r="D147" s="1">
        <v>0.04774</v>
      </c>
      <c r="E147" s="1">
        <v>-0.918</v>
      </c>
      <c r="F147" s="1">
        <v>36.8423</v>
      </c>
      <c r="G147" s="1">
        <v>0.175</v>
      </c>
      <c r="H147" s="1">
        <v>-1.813</v>
      </c>
      <c r="I147" s="1">
        <v>17.244</v>
      </c>
      <c r="J147" s="1">
        <v>0.1142</v>
      </c>
      <c r="K147" s="1"/>
      <c r="L147" s="1">
        <v>11.667</v>
      </c>
      <c r="M147" s="1">
        <v>1</v>
      </c>
      <c r="N147" s="1">
        <v>147.87</v>
      </c>
      <c r="O147" s="1">
        <v>0.04799</v>
      </c>
      <c r="P147" s="1">
        <v>-0.48</v>
      </c>
      <c r="Q147" s="1">
        <v>38.7977</v>
      </c>
      <c r="R147" s="1">
        <v>0.19039</v>
      </c>
      <c r="S147" s="1">
        <v>-1.309</v>
      </c>
      <c r="T147" s="1">
        <v>17.9</v>
      </c>
      <c r="U147" s="1">
        <v>0.12875</v>
      </c>
    </row>
    <row r="148" spans="1:21" ht="12.75">
      <c r="A148" s="1">
        <v>11.75</v>
      </c>
      <c r="B148" s="1">
        <v>1</v>
      </c>
      <c r="C148" s="1">
        <v>147.02</v>
      </c>
      <c r="D148" s="1">
        <v>0.04792</v>
      </c>
      <c r="E148" s="1">
        <v>-0.903</v>
      </c>
      <c r="F148" s="1">
        <v>37.149</v>
      </c>
      <c r="G148" s="1">
        <v>0.1755</v>
      </c>
      <c r="H148" s="1">
        <v>-1.809</v>
      </c>
      <c r="I148" s="1">
        <v>17.291</v>
      </c>
      <c r="J148" s="1">
        <v>0.11438</v>
      </c>
      <c r="K148" s="1"/>
      <c r="L148" s="1">
        <v>11.75</v>
      </c>
      <c r="M148" s="1">
        <v>1</v>
      </c>
      <c r="N148" s="1">
        <v>148.34</v>
      </c>
      <c r="O148" s="1">
        <v>0.04792</v>
      </c>
      <c r="P148" s="1">
        <v>-0.465</v>
      </c>
      <c r="Q148" s="1">
        <v>39.168</v>
      </c>
      <c r="R148" s="1">
        <v>0.19</v>
      </c>
      <c r="S148" s="1">
        <v>-1.307</v>
      </c>
      <c r="T148" s="1">
        <v>17.954</v>
      </c>
      <c r="U148" s="1">
        <v>0.12882</v>
      </c>
    </row>
    <row r="149" spans="1:21" ht="12.75">
      <c r="A149" s="1">
        <v>11.833</v>
      </c>
      <c r="B149" s="1">
        <v>1</v>
      </c>
      <c r="C149" s="1">
        <v>147.46</v>
      </c>
      <c r="D149" s="1">
        <v>0.0481</v>
      </c>
      <c r="E149" s="1">
        <v>-0.887</v>
      </c>
      <c r="F149" s="1">
        <v>37.4638</v>
      </c>
      <c r="G149" s="1">
        <v>0.17599</v>
      </c>
      <c r="H149" s="1">
        <v>-1.806</v>
      </c>
      <c r="I149" s="1">
        <v>17.338</v>
      </c>
      <c r="J149" s="1">
        <v>0.11456</v>
      </c>
      <c r="K149" s="1"/>
      <c r="L149" s="1">
        <v>11.833</v>
      </c>
      <c r="M149" s="1">
        <v>1</v>
      </c>
      <c r="N149" s="1">
        <v>148.82</v>
      </c>
      <c r="O149" s="1">
        <v>0.04782</v>
      </c>
      <c r="P149" s="1">
        <v>-0.449</v>
      </c>
      <c r="Q149" s="1">
        <v>39.5443</v>
      </c>
      <c r="R149" s="1">
        <v>0.1895</v>
      </c>
      <c r="S149" s="1">
        <v>-1.306</v>
      </c>
      <c r="T149" s="1">
        <v>18.008</v>
      </c>
      <c r="U149" s="1">
        <v>0.12888</v>
      </c>
    </row>
    <row r="150" spans="1:21" ht="12.75">
      <c r="A150" s="1">
        <v>11.917</v>
      </c>
      <c r="B150" s="1">
        <v>1</v>
      </c>
      <c r="C150" s="1">
        <v>147.91</v>
      </c>
      <c r="D150" s="1">
        <v>0.04829</v>
      </c>
      <c r="E150" s="1">
        <v>-0.87</v>
      </c>
      <c r="F150" s="1">
        <v>37.7877</v>
      </c>
      <c r="G150" s="1">
        <v>0.17647</v>
      </c>
      <c r="H150" s="1">
        <v>-1.802</v>
      </c>
      <c r="I150" s="1">
        <v>17.386</v>
      </c>
      <c r="J150" s="1">
        <v>0.11472</v>
      </c>
      <c r="K150" s="1"/>
      <c r="L150" s="1">
        <v>11.917</v>
      </c>
      <c r="M150" s="1">
        <v>1</v>
      </c>
      <c r="N150" s="1">
        <v>149.28</v>
      </c>
      <c r="O150" s="1">
        <v>0.0477</v>
      </c>
      <c r="P150" s="1">
        <v>-0.434</v>
      </c>
      <c r="Q150" s="1">
        <v>39.9272</v>
      </c>
      <c r="R150" s="1">
        <v>0.18891</v>
      </c>
      <c r="S150" s="1">
        <v>-1.304</v>
      </c>
      <c r="T150" s="1">
        <v>18.062</v>
      </c>
      <c r="U150" s="1">
        <v>0.12894</v>
      </c>
    </row>
    <row r="151" spans="1:21" ht="12.75">
      <c r="A151" s="1">
        <v>12</v>
      </c>
      <c r="B151" s="1">
        <v>1</v>
      </c>
      <c r="C151" s="1">
        <v>148.36</v>
      </c>
      <c r="D151" s="1">
        <v>0.04848</v>
      </c>
      <c r="E151" s="1">
        <v>-0.852</v>
      </c>
      <c r="F151" s="1">
        <v>38.122</v>
      </c>
      <c r="G151" s="1">
        <v>0.17692</v>
      </c>
      <c r="H151" s="1">
        <v>-1.799</v>
      </c>
      <c r="I151" s="1">
        <v>17.433</v>
      </c>
      <c r="J151" s="1">
        <v>0.11488</v>
      </c>
      <c r="K151" s="1"/>
      <c r="L151" s="1">
        <v>12</v>
      </c>
      <c r="M151" s="1">
        <v>1</v>
      </c>
      <c r="N151" s="1">
        <v>149.76</v>
      </c>
      <c r="O151" s="1">
        <v>0.04755</v>
      </c>
      <c r="P151" s="1">
        <v>-0.418</v>
      </c>
      <c r="Q151" s="1">
        <v>40.316</v>
      </c>
      <c r="R151" s="1">
        <v>0.18821</v>
      </c>
      <c r="S151" s="1">
        <v>-1.302</v>
      </c>
      <c r="T151" s="1">
        <v>18.117</v>
      </c>
      <c r="U151" s="1">
        <v>0.12899</v>
      </c>
    </row>
    <row r="152" spans="1:21" ht="12.75">
      <c r="A152" s="1">
        <v>12.083</v>
      </c>
      <c r="B152" s="1">
        <v>1</v>
      </c>
      <c r="C152" s="1">
        <v>148.83</v>
      </c>
      <c r="D152" s="1">
        <v>0.04868</v>
      </c>
      <c r="E152" s="1">
        <v>-0.834</v>
      </c>
      <c r="F152" s="1">
        <v>38.4653</v>
      </c>
      <c r="G152" s="1">
        <v>0.17736</v>
      </c>
      <c r="H152" s="1">
        <v>-1.795</v>
      </c>
      <c r="I152" s="1">
        <v>17.481</v>
      </c>
      <c r="J152" s="1">
        <v>0.11503</v>
      </c>
      <c r="K152" s="1"/>
      <c r="L152" s="1">
        <v>12.083</v>
      </c>
      <c r="M152" s="1">
        <v>1</v>
      </c>
      <c r="N152" s="1">
        <v>150.24</v>
      </c>
      <c r="O152" s="1">
        <v>0.04739</v>
      </c>
      <c r="P152" s="1">
        <v>-0.403</v>
      </c>
      <c r="Q152" s="1">
        <v>40.7118</v>
      </c>
      <c r="R152" s="1">
        <v>0.18743</v>
      </c>
      <c r="S152" s="1">
        <v>-1.3</v>
      </c>
      <c r="T152" s="1">
        <v>18.172</v>
      </c>
      <c r="U152" s="1">
        <v>0.12903</v>
      </c>
    </row>
    <row r="153" spans="1:21" ht="12.75">
      <c r="A153" s="1">
        <v>12.167</v>
      </c>
      <c r="B153" s="1">
        <v>1</v>
      </c>
      <c r="C153" s="1">
        <v>149.31</v>
      </c>
      <c r="D153" s="1">
        <v>0.04887</v>
      </c>
      <c r="E153" s="1">
        <v>-0.816</v>
      </c>
      <c r="F153" s="1">
        <v>38.8201</v>
      </c>
      <c r="G153" s="1">
        <v>0.17778</v>
      </c>
      <c r="H153" s="1">
        <v>-1.791</v>
      </c>
      <c r="I153" s="1">
        <v>17.53</v>
      </c>
      <c r="J153" s="1">
        <v>0.11517</v>
      </c>
      <c r="K153" s="1"/>
      <c r="L153" s="1">
        <v>12.167</v>
      </c>
      <c r="M153" s="1">
        <v>1</v>
      </c>
      <c r="N153" s="1">
        <v>150.71</v>
      </c>
      <c r="O153" s="1">
        <v>0.04721</v>
      </c>
      <c r="P153" s="1">
        <v>-0.388</v>
      </c>
      <c r="Q153" s="1">
        <v>41.1136</v>
      </c>
      <c r="R153" s="1">
        <v>0.18656</v>
      </c>
      <c r="S153" s="1">
        <v>-1.299</v>
      </c>
      <c r="T153" s="1">
        <v>18.227</v>
      </c>
      <c r="U153" s="1">
        <v>0.12907</v>
      </c>
    </row>
    <row r="154" spans="1:21" ht="12.75">
      <c r="A154" s="1">
        <v>12.25</v>
      </c>
      <c r="B154" s="1">
        <v>1</v>
      </c>
      <c r="C154" s="1">
        <v>149.81</v>
      </c>
      <c r="D154" s="1">
        <v>0.04906</v>
      </c>
      <c r="E154" s="1">
        <v>-0.796</v>
      </c>
      <c r="F154" s="1">
        <v>39.185</v>
      </c>
      <c r="G154" s="1">
        <v>0.1782</v>
      </c>
      <c r="H154" s="1">
        <v>-1.787</v>
      </c>
      <c r="I154" s="1">
        <v>17.579</v>
      </c>
      <c r="J154" s="1">
        <v>0.11532</v>
      </c>
      <c r="K154" s="1"/>
      <c r="L154" s="1">
        <v>12.25</v>
      </c>
      <c r="M154" s="1">
        <v>1</v>
      </c>
      <c r="N154" s="1">
        <v>151.18</v>
      </c>
      <c r="O154" s="1">
        <v>0.04701</v>
      </c>
      <c r="P154" s="1">
        <v>-0.374</v>
      </c>
      <c r="Q154" s="1">
        <v>41.5218</v>
      </c>
      <c r="R154" s="1">
        <v>0.18563</v>
      </c>
      <c r="S154" s="1">
        <v>-1.297</v>
      </c>
      <c r="T154" s="1">
        <v>18.281</v>
      </c>
      <c r="U154" s="1">
        <v>0.1291</v>
      </c>
    </row>
    <row r="155" spans="1:21" ht="12.75">
      <c r="A155" s="1">
        <v>12.333</v>
      </c>
      <c r="B155" s="1">
        <v>1</v>
      </c>
      <c r="C155" s="1">
        <v>150.31</v>
      </c>
      <c r="D155" s="1">
        <v>0.04926</v>
      </c>
      <c r="E155" s="1">
        <v>-0.776</v>
      </c>
      <c r="F155" s="1">
        <v>39.5619</v>
      </c>
      <c r="G155" s="1">
        <v>0.1786</v>
      </c>
      <c r="H155" s="1">
        <v>-1.783</v>
      </c>
      <c r="I155" s="1">
        <v>17.629</v>
      </c>
      <c r="J155" s="1">
        <v>0.11545</v>
      </c>
      <c r="K155" s="1"/>
      <c r="L155" s="1">
        <v>12.333</v>
      </c>
      <c r="M155" s="1">
        <v>1</v>
      </c>
      <c r="N155" s="1">
        <v>151.66</v>
      </c>
      <c r="O155" s="1">
        <v>0.0468</v>
      </c>
      <c r="P155" s="1">
        <v>-0.36</v>
      </c>
      <c r="Q155" s="1">
        <v>41.9359</v>
      </c>
      <c r="R155" s="1">
        <v>0.18462</v>
      </c>
      <c r="S155" s="1">
        <v>-1.295</v>
      </c>
      <c r="T155" s="1">
        <v>18.337</v>
      </c>
      <c r="U155" s="1">
        <v>0.12913</v>
      </c>
    </row>
    <row r="156" spans="1:21" ht="12.75">
      <c r="A156" s="1">
        <v>12.417</v>
      </c>
      <c r="B156" s="1">
        <v>1</v>
      </c>
      <c r="C156" s="1">
        <v>150.83</v>
      </c>
      <c r="D156" s="1">
        <v>0.04945</v>
      </c>
      <c r="E156" s="1">
        <v>-0.755</v>
      </c>
      <c r="F156" s="1">
        <v>39.9494</v>
      </c>
      <c r="G156" s="1">
        <v>0.179</v>
      </c>
      <c r="H156" s="1">
        <v>-1.78</v>
      </c>
      <c r="I156" s="1">
        <v>17.679</v>
      </c>
      <c r="J156" s="1">
        <v>0.11558</v>
      </c>
      <c r="K156" s="1"/>
      <c r="L156" s="1">
        <v>12.417</v>
      </c>
      <c r="M156" s="1">
        <v>1</v>
      </c>
      <c r="N156" s="1">
        <v>152.13</v>
      </c>
      <c r="O156" s="1">
        <v>0.04657</v>
      </c>
      <c r="P156" s="1">
        <v>-0.347</v>
      </c>
      <c r="Q156" s="1">
        <v>42.3549</v>
      </c>
      <c r="R156" s="1">
        <v>0.18355</v>
      </c>
      <c r="S156" s="1">
        <v>-1.293</v>
      </c>
      <c r="T156" s="1">
        <v>18.391</v>
      </c>
      <c r="U156" s="1">
        <v>0.12915</v>
      </c>
    </row>
    <row r="157" spans="1:21" ht="12.75">
      <c r="A157" s="1">
        <v>12.5</v>
      </c>
      <c r="B157" s="1">
        <v>1</v>
      </c>
      <c r="C157" s="1">
        <v>151.35</v>
      </c>
      <c r="D157" s="1">
        <v>0.04964</v>
      </c>
      <c r="E157" s="1">
        <v>-0.734</v>
      </c>
      <c r="F157" s="1">
        <v>40.348</v>
      </c>
      <c r="G157" s="1">
        <v>0.17938</v>
      </c>
      <c r="H157" s="1">
        <v>-1.776</v>
      </c>
      <c r="I157" s="1">
        <v>17.729</v>
      </c>
      <c r="J157" s="1">
        <v>0.1157</v>
      </c>
      <c r="K157" s="1"/>
      <c r="L157" s="1">
        <v>12.5</v>
      </c>
      <c r="M157" s="1">
        <v>1</v>
      </c>
      <c r="N157" s="1">
        <v>152.6</v>
      </c>
      <c r="O157" s="1">
        <v>0.04632</v>
      </c>
      <c r="P157" s="1">
        <v>-0.335</v>
      </c>
      <c r="Q157" s="1">
        <v>42.7779</v>
      </c>
      <c r="R157" s="1">
        <v>0.18243</v>
      </c>
      <c r="S157" s="1">
        <v>-1.291</v>
      </c>
      <c r="T157" s="1">
        <v>18.446</v>
      </c>
      <c r="U157" s="1">
        <v>0.12917</v>
      </c>
    </row>
    <row r="158" spans="1:21" ht="12.75">
      <c r="A158" s="1">
        <v>12.583</v>
      </c>
      <c r="B158" s="1">
        <v>1</v>
      </c>
      <c r="C158" s="1">
        <v>151.89</v>
      </c>
      <c r="D158" s="1">
        <v>0.04983</v>
      </c>
      <c r="E158" s="1">
        <v>-0.712</v>
      </c>
      <c r="F158" s="1">
        <v>40.7577</v>
      </c>
      <c r="G158" s="1">
        <v>0.17978</v>
      </c>
      <c r="H158" s="1">
        <v>-1.771</v>
      </c>
      <c r="I158" s="1">
        <v>17.779</v>
      </c>
      <c r="J158" s="1">
        <v>0.11581</v>
      </c>
      <c r="K158" s="1"/>
      <c r="L158" s="1">
        <v>12.583</v>
      </c>
      <c r="M158" s="1">
        <v>1</v>
      </c>
      <c r="N158" s="1">
        <v>153.06</v>
      </c>
      <c r="O158" s="1">
        <v>0.04606</v>
      </c>
      <c r="P158" s="1">
        <v>-0.324</v>
      </c>
      <c r="Q158" s="1">
        <v>43.2045</v>
      </c>
      <c r="R158" s="1">
        <v>0.18128</v>
      </c>
      <c r="S158" s="1">
        <v>-1.29</v>
      </c>
      <c r="T158" s="1">
        <v>18.5</v>
      </c>
      <c r="U158" s="1">
        <v>0.12918</v>
      </c>
    </row>
    <row r="159" spans="1:21" ht="12.75">
      <c r="A159" s="1">
        <v>12.667</v>
      </c>
      <c r="B159" s="1">
        <v>1</v>
      </c>
      <c r="C159" s="1">
        <v>152.44</v>
      </c>
      <c r="D159" s="1">
        <v>0.05001</v>
      </c>
      <c r="E159" s="1">
        <v>-0.69</v>
      </c>
      <c r="F159" s="1">
        <v>41.1778</v>
      </c>
      <c r="G159" s="1">
        <v>0.18017</v>
      </c>
      <c r="H159" s="1">
        <v>-1.767</v>
      </c>
      <c r="I159" s="1">
        <v>17.83</v>
      </c>
      <c r="J159" s="1">
        <v>0.11592</v>
      </c>
      <c r="K159" s="1"/>
      <c r="L159" s="1">
        <v>12.667</v>
      </c>
      <c r="M159" s="1">
        <v>1</v>
      </c>
      <c r="N159" s="1">
        <v>153.52</v>
      </c>
      <c r="O159" s="1">
        <v>0.04579</v>
      </c>
      <c r="P159" s="1">
        <v>-0.313</v>
      </c>
      <c r="Q159" s="1">
        <v>43.6328</v>
      </c>
      <c r="R159" s="1">
        <v>0.18009</v>
      </c>
      <c r="S159" s="1">
        <v>-1.288</v>
      </c>
      <c r="T159" s="1">
        <v>18.555</v>
      </c>
      <c r="U159" s="1">
        <v>0.12918</v>
      </c>
    </row>
    <row r="160" spans="1:21" ht="12.75">
      <c r="A160" s="1">
        <v>12.75</v>
      </c>
      <c r="B160" s="1">
        <v>1</v>
      </c>
      <c r="C160" s="1">
        <v>153</v>
      </c>
      <c r="D160" s="1">
        <v>0.05019</v>
      </c>
      <c r="E160" s="1">
        <v>-0.668</v>
      </c>
      <c r="F160" s="1">
        <v>41.609</v>
      </c>
      <c r="G160" s="1">
        <v>0.18057</v>
      </c>
      <c r="H160" s="1">
        <v>-1.763</v>
      </c>
      <c r="I160" s="1">
        <v>17.881</v>
      </c>
      <c r="J160" s="1">
        <v>0.11603</v>
      </c>
      <c r="K160" s="1"/>
      <c r="L160" s="1">
        <v>12.75</v>
      </c>
      <c r="M160" s="1">
        <v>1</v>
      </c>
      <c r="N160" s="1">
        <v>153.96</v>
      </c>
      <c r="O160" s="1">
        <v>0.04551</v>
      </c>
      <c r="P160" s="1">
        <v>-0.304</v>
      </c>
      <c r="Q160" s="1">
        <v>44.0635</v>
      </c>
      <c r="R160" s="1">
        <v>0.17887</v>
      </c>
      <c r="S160" s="1">
        <v>-1.286</v>
      </c>
      <c r="T160" s="1">
        <v>18.61</v>
      </c>
      <c r="U160" s="1">
        <v>0.12919</v>
      </c>
    </row>
    <row r="161" spans="1:21" ht="12.75">
      <c r="A161" s="1">
        <v>12.833</v>
      </c>
      <c r="B161" s="1">
        <v>1</v>
      </c>
      <c r="C161" s="1">
        <v>153.58</v>
      </c>
      <c r="D161" s="1">
        <v>0.05037</v>
      </c>
      <c r="E161" s="1">
        <v>-0.645</v>
      </c>
      <c r="F161" s="1">
        <v>42.0509</v>
      </c>
      <c r="G161" s="1">
        <v>0.18095</v>
      </c>
      <c r="H161" s="1">
        <v>-1.759</v>
      </c>
      <c r="I161" s="1">
        <v>17.933</v>
      </c>
      <c r="J161" s="1">
        <v>0.11613</v>
      </c>
      <c r="K161" s="1"/>
      <c r="L161" s="1">
        <v>12.833</v>
      </c>
      <c r="M161" s="1">
        <v>1</v>
      </c>
      <c r="N161" s="1">
        <v>154.41</v>
      </c>
      <c r="O161" s="1">
        <v>0.04522</v>
      </c>
      <c r="P161" s="1">
        <v>-0.295</v>
      </c>
      <c r="Q161" s="1">
        <v>44.4952</v>
      </c>
      <c r="R161" s="1">
        <v>0.17764</v>
      </c>
      <c r="S161" s="1">
        <v>-1.284</v>
      </c>
      <c r="T161" s="1">
        <v>18.664</v>
      </c>
      <c r="U161" s="1">
        <v>0.12919</v>
      </c>
    </row>
    <row r="162" spans="1:21" ht="12.75">
      <c r="A162" s="1">
        <v>12.917</v>
      </c>
      <c r="B162" s="1">
        <v>1</v>
      </c>
      <c r="C162" s="1">
        <v>154.17</v>
      </c>
      <c r="D162" s="1">
        <v>0.05053</v>
      </c>
      <c r="E162" s="1">
        <v>-0.622</v>
      </c>
      <c r="F162" s="1">
        <v>42.5052</v>
      </c>
      <c r="G162" s="1">
        <v>0.18135</v>
      </c>
      <c r="H162" s="1">
        <v>-1.755</v>
      </c>
      <c r="I162" s="1">
        <v>17.985</v>
      </c>
      <c r="J162" s="1">
        <v>0.11622</v>
      </c>
      <c r="K162" s="1"/>
      <c r="L162" s="1">
        <v>12.917</v>
      </c>
      <c r="M162" s="1">
        <v>1</v>
      </c>
      <c r="N162" s="1">
        <v>154.85</v>
      </c>
      <c r="O162" s="1">
        <v>0.04492</v>
      </c>
      <c r="P162" s="1">
        <v>-0.288</v>
      </c>
      <c r="Q162" s="1">
        <v>44.9259</v>
      </c>
      <c r="R162" s="1">
        <v>0.17641</v>
      </c>
      <c r="S162" s="1">
        <v>-1.283</v>
      </c>
      <c r="T162" s="1">
        <v>18.718</v>
      </c>
      <c r="U162" s="1">
        <v>0.12918</v>
      </c>
    </row>
    <row r="163" spans="1:21" ht="12.75">
      <c r="A163" s="1">
        <v>13</v>
      </c>
      <c r="B163" s="1">
        <v>1</v>
      </c>
      <c r="C163" s="1">
        <v>154.77</v>
      </c>
      <c r="D163" s="1">
        <v>0.05068</v>
      </c>
      <c r="E163" s="1">
        <v>-0.599</v>
      </c>
      <c r="F163" s="1">
        <v>42.97</v>
      </c>
      <c r="G163" s="1">
        <v>0.18173</v>
      </c>
      <c r="H163" s="1">
        <v>-1.75</v>
      </c>
      <c r="I163" s="1">
        <v>18.037</v>
      </c>
      <c r="J163" s="1">
        <v>0.11631</v>
      </c>
      <c r="K163" s="1"/>
      <c r="L163" s="1">
        <v>13</v>
      </c>
      <c r="M163" s="1">
        <v>1</v>
      </c>
      <c r="N163" s="1">
        <v>155.28</v>
      </c>
      <c r="O163" s="1">
        <v>0.04462</v>
      </c>
      <c r="P163" s="1">
        <v>-0.281</v>
      </c>
      <c r="Q163" s="1">
        <v>45.3568</v>
      </c>
      <c r="R163" s="1">
        <v>0.17518</v>
      </c>
      <c r="S163" s="1">
        <v>-1.281</v>
      </c>
      <c r="T163" s="1">
        <v>18.772</v>
      </c>
      <c r="U163" s="1">
        <v>0.12917</v>
      </c>
    </row>
    <row r="164" spans="1:21" ht="12.75">
      <c r="A164" s="1">
        <v>13.083</v>
      </c>
      <c r="B164" s="1">
        <v>1</v>
      </c>
      <c r="C164" s="1">
        <v>155.38</v>
      </c>
      <c r="D164" s="1">
        <v>0.05083</v>
      </c>
      <c r="E164" s="1">
        <v>-0.575</v>
      </c>
      <c r="F164" s="1">
        <v>43.4457</v>
      </c>
      <c r="G164" s="1">
        <v>0.1821</v>
      </c>
      <c r="H164" s="1">
        <v>-1.746</v>
      </c>
      <c r="I164" s="1">
        <v>18.089</v>
      </c>
      <c r="J164" s="1">
        <v>0.11639</v>
      </c>
      <c r="K164" s="1"/>
      <c r="L164" s="1">
        <v>13.083</v>
      </c>
      <c r="M164" s="1">
        <v>1</v>
      </c>
      <c r="N164" s="1">
        <v>155.7</v>
      </c>
      <c r="O164" s="1">
        <v>0.04431</v>
      </c>
      <c r="P164" s="1">
        <v>-0.276</v>
      </c>
      <c r="Q164" s="1">
        <v>45.7863</v>
      </c>
      <c r="R164" s="1">
        <v>0.17395</v>
      </c>
      <c r="S164" s="1">
        <v>-1.279</v>
      </c>
      <c r="T164" s="1">
        <v>18.825</v>
      </c>
      <c r="U164" s="1">
        <v>0.12916</v>
      </c>
    </row>
    <row r="165" spans="1:21" ht="12.75">
      <c r="A165" s="1">
        <v>13.167</v>
      </c>
      <c r="B165" s="1">
        <v>1</v>
      </c>
      <c r="C165" s="1">
        <v>156</v>
      </c>
      <c r="D165" s="1">
        <v>0.05095</v>
      </c>
      <c r="E165" s="1">
        <v>-0.552</v>
      </c>
      <c r="F165" s="1">
        <v>43.932</v>
      </c>
      <c r="G165" s="1">
        <v>0.18245</v>
      </c>
      <c r="H165" s="1">
        <v>-1.742</v>
      </c>
      <c r="I165" s="1">
        <v>18.142</v>
      </c>
      <c r="J165" s="1">
        <v>0.11647</v>
      </c>
      <c r="K165" s="1"/>
      <c r="L165" s="1">
        <v>13.167</v>
      </c>
      <c r="M165" s="1">
        <v>1</v>
      </c>
      <c r="N165" s="1">
        <v>156.11</v>
      </c>
      <c r="O165" s="1">
        <v>0.044</v>
      </c>
      <c r="P165" s="1">
        <v>-0.271</v>
      </c>
      <c r="Q165" s="1">
        <v>46.2121</v>
      </c>
      <c r="R165" s="1">
        <v>0.17275</v>
      </c>
      <c r="S165" s="1">
        <v>-1.277</v>
      </c>
      <c r="T165" s="1">
        <v>18.88</v>
      </c>
      <c r="U165" s="1">
        <v>0.12914</v>
      </c>
    </row>
    <row r="166" spans="1:21" ht="12.75">
      <c r="A166" s="1">
        <v>13.25</v>
      </c>
      <c r="B166" s="1">
        <v>1</v>
      </c>
      <c r="C166" s="1">
        <v>156.63</v>
      </c>
      <c r="D166" s="1">
        <v>0.05107</v>
      </c>
      <c r="E166" s="1">
        <v>-0.53</v>
      </c>
      <c r="F166" s="1">
        <v>44.428</v>
      </c>
      <c r="G166" s="1">
        <v>0.18278</v>
      </c>
      <c r="H166" s="1">
        <v>-1.738</v>
      </c>
      <c r="I166" s="1">
        <v>18.194</v>
      </c>
      <c r="J166" s="1">
        <v>0.11655</v>
      </c>
      <c r="K166" s="1"/>
      <c r="L166" s="1">
        <v>13.25</v>
      </c>
      <c r="M166" s="1">
        <v>1</v>
      </c>
      <c r="N166" s="1">
        <v>156.52</v>
      </c>
      <c r="O166" s="1">
        <v>0.04369</v>
      </c>
      <c r="P166" s="1">
        <v>-0.268</v>
      </c>
      <c r="Q166" s="1">
        <v>46.6333</v>
      </c>
      <c r="R166" s="1">
        <v>0.17156</v>
      </c>
      <c r="S166" s="1">
        <v>-1.276</v>
      </c>
      <c r="T166" s="1">
        <v>18.932</v>
      </c>
      <c r="U166" s="1">
        <v>0.12913</v>
      </c>
    </row>
    <row r="167" spans="1:21" ht="12.75">
      <c r="A167" s="1">
        <v>13.333</v>
      </c>
      <c r="B167" s="1">
        <v>1</v>
      </c>
      <c r="C167" s="1">
        <v>157.27</v>
      </c>
      <c r="D167" s="1">
        <v>0.05116</v>
      </c>
      <c r="E167" s="1">
        <v>-0.507</v>
      </c>
      <c r="F167" s="1">
        <v>44.9328</v>
      </c>
      <c r="G167" s="1">
        <v>0.18307</v>
      </c>
      <c r="H167" s="1">
        <v>-1.733</v>
      </c>
      <c r="I167" s="1">
        <v>18.247</v>
      </c>
      <c r="J167" s="1">
        <v>0.11662</v>
      </c>
      <c r="K167" s="1"/>
      <c r="L167" s="1">
        <v>13.333</v>
      </c>
      <c r="M167" s="1">
        <v>1</v>
      </c>
      <c r="N167" s="1">
        <v>156.91</v>
      </c>
      <c r="O167" s="1">
        <v>0.04338</v>
      </c>
      <c r="P167" s="1">
        <v>-0.266</v>
      </c>
      <c r="Q167" s="1">
        <v>47.0457</v>
      </c>
      <c r="R167" s="1">
        <v>0.1704</v>
      </c>
      <c r="S167" s="1">
        <v>-1.274</v>
      </c>
      <c r="T167" s="1">
        <v>18.985</v>
      </c>
      <c r="U167" s="1">
        <v>0.1291</v>
      </c>
    </row>
    <row r="168" spans="1:21" ht="12.75">
      <c r="A168" s="1">
        <v>13.417</v>
      </c>
      <c r="B168" s="1">
        <v>1</v>
      </c>
      <c r="C168" s="1">
        <v>157.91</v>
      </c>
      <c r="D168" s="1">
        <v>0.05123</v>
      </c>
      <c r="E168" s="1">
        <v>-0.485</v>
      </c>
      <c r="F168" s="1">
        <v>45.4445</v>
      </c>
      <c r="G168" s="1">
        <v>0.18334</v>
      </c>
      <c r="H168" s="1">
        <v>-1.729</v>
      </c>
      <c r="I168" s="1">
        <v>18.3</v>
      </c>
      <c r="J168" s="1">
        <v>0.11668</v>
      </c>
      <c r="K168" s="1"/>
      <c r="L168" s="1">
        <v>13.417</v>
      </c>
      <c r="M168" s="1">
        <v>1</v>
      </c>
      <c r="N168" s="1">
        <v>157.28</v>
      </c>
      <c r="O168" s="1">
        <v>0.04307</v>
      </c>
      <c r="P168" s="1">
        <v>-0.265</v>
      </c>
      <c r="Q168" s="1">
        <v>47.4516</v>
      </c>
      <c r="R168" s="1">
        <v>0.16924</v>
      </c>
      <c r="S168" s="1">
        <v>-1.272</v>
      </c>
      <c r="T168" s="1">
        <v>19.038</v>
      </c>
      <c r="U168" s="1">
        <v>0.12908</v>
      </c>
    </row>
    <row r="169" spans="1:21" ht="12.75">
      <c r="A169" s="1">
        <v>13.5</v>
      </c>
      <c r="B169" s="1">
        <v>1</v>
      </c>
      <c r="C169" s="1">
        <v>158.55</v>
      </c>
      <c r="D169" s="1">
        <v>0.05129</v>
      </c>
      <c r="E169" s="1">
        <v>-0.463</v>
      </c>
      <c r="F169" s="1">
        <v>45.963</v>
      </c>
      <c r="G169" s="1">
        <v>0.18359</v>
      </c>
      <c r="H169" s="1">
        <v>-1.724</v>
      </c>
      <c r="I169" s="1">
        <v>18.354</v>
      </c>
      <c r="J169" s="1">
        <v>0.11674</v>
      </c>
      <c r="K169" s="1"/>
      <c r="L169" s="1">
        <v>13.5</v>
      </c>
      <c r="M169" s="1">
        <v>1</v>
      </c>
      <c r="N169" s="1">
        <v>157.65</v>
      </c>
      <c r="O169" s="1">
        <v>0.04276</v>
      </c>
      <c r="P169" s="1">
        <v>-0.265</v>
      </c>
      <c r="Q169" s="1">
        <v>47.8494</v>
      </c>
      <c r="R169" s="1">
        <v>0.16809</v>
      </c>
      <c r="S169" s="1">
        <v>-1.271</v>
      </c>
      <c r="T169" s="1">
        <v>19.09</v>
      </c>
      <c r="U169" s="1">
        <v>0.12905</v>
      </c>
    </row>
    <row r="170" spans="1:21" ht="12.75">
      <c r="A170" s="1">
        <v>13.583</v>
      </c>
      <c r="B170" s="1">
        <v>1</v>
      </c>
      <c r="C170" s="1">
        <v>159.2</v>
      </c>
      <c r="D170" s="1">
        <v>0.05132</v>
      </c>
      <c r="E170" s="1">
        <v>-0.442</v>
      </c>
      <c r="F170" s="1">
        <v>46.4868</v>
      </c>
      <c r="G170" s="1">
        <v>0.1838</v>
      </c>
      <c r="H170" s="1">
        <v>-1.72</v>
      </c>
      <c r="I170" s="1">
        <v>18.407</v>
      </c>
      <c r="J170" s="1">
        <v>0.1168</v>
      </c>
      <c r="K170" s="1"/>
      <c r="L170" s="1">
        <v>13.583</v>
      </c>
      <c r="M170" s="1">
        <v>1</v>
      </c>
      <c r="N170" s="1">
        <v>158</v>
      </c>
      <c r="O170" s="1">
        <v>0.04245</v>
      </c>
      <c r="P170" s="1">
        <v>-0.266</v>
      </c>
      <c r="Q170" s="1">
        <v>48.2413</v>
      </c>
      <c r="R170" s="1">
        <v>0.16693</v>
      </c>
      <c r="S170" s="1">
        <v>-1.269</v>
      </c>
      <c r="T170" s="1">
        <v>19.142</v>
      </c>
      <c r="U170" s="1">
        <v>0.12902</v>
      </c>
    </row>
    <row r="171" spans="1:21" ht="12.75">
      <c r="A171" s="1">
        <v>13.667</v>
      </c>
      <c r="B171" s="1">
        <v>1</v>
      </c>
      <c r="C171" s="1">
        <v>159.84</v>
      </c>
      <c r="D171" s="1">
        <v>0.05133</v>
      </c>
      <c r="E171" s="1">
        <v>-0.422</v>
      </c>
      <c r="F171" s="1">
        <v>47.0153</v>
      </c>
      <c r="G171" s="1">
        <v>0.18397</v>
      </c>
      <c r="H171" s="1">
        <v>-1.715</v>
      </c>
      <c r="I171" s="1">
        <v>18.46</v>
      </c>
      <c r="J171" s="1">
        <v>0.11685</v>
      </c>
      <c r="K171" s="1"/>
      <c r="L171" s="1">
        <v>13.667</v>
      </c>
      <c r="M171" s="1">
        <v>1</v>
      </c>
      <c r="N171" s="1">
        <v>158.35</v>
      </c>
      <c r="O171" s="1">
        <v>0.04215</v>
      </c>
      <c r="P171" s="1">
        <v>-0.267</v>
      </c>
      <c r="Q171" s="1">
        <v>48.6218</v>
      </c>
      <c r="R171" s="1">
        <v>0.16579</v>
      </c>
      <c r="S171" s="1">
        <v>-1.267</v>
      </c>
      <c r="T171" s="1">
        <v>19.194</v>
      </c>
      <c r="U171" s="1">
        <v>0.12899</v>
      </c>
    </row>
    <row r="172" spans="1:21" ht="12.75">
      <c r="A172" s="1">
        <v>13.75</v>
      </c>
      <c r="B172" s="1">
        <v>1</v>
      </c>
      <c r="C172" s="1">
        <v>160.47</v>
      </c>
      <c r="D172" s="1">
        <v>0.05131</v>
      </c>
      <c r="E172" s="1">
        <v>-0.403</v>
      </c>
      <c r="F172" s="1">
        <v>47.547</v>
      </c>
      <c r="G172" s="1">
        <v>0.18411</v>
      </c>
      <c r="H172" s="1">
        <v>-1.711</v>
      </c>
      <c r="I172" s="1">
        <v>18.514</v>
      </c>
      <c r="J172" s="1">
        <v>0.1169</v>
      </c>
      <c r="K172" s="1"/>
      <c r="L172" s="1">
        <v>13.75</v>
      </c>
      <c r="M172" s="1">
        <v>1</v>
      </c>
      <c r="N172" s="1">
        <v>158.69</v>
      </c>
      <c r="O172" s="1">
        <v>0.04185</v>
      </c>
      <c r="P172" s="1">
        <v>-0.27</v>
      </c>
      <c r="Q172" s="1">
        <v>48.993</v>
      </c>
      <c r="R172" s="1">
        <v>0.16465</v>
      </c>
      <c r="S172" s="1">
        <v>-1.266</v>
      </c>
      <c r="T172" s="1">
        <v>19.244</v>
      </c>
      <c r="U172" s="1">
        <v>0.12895</v>
      </c>
    </row>
    <row r="173" spans="1:21" ht="12.75">
      <c r="A173" s="1">
        <v>13.833</v>
      </c>
      <c r="B173" s="1">
        <v>1</v>
      </c>
      <c r="C173" s="1">
        <v>161.11</v>
      </c>
      <c r="D173" s="1">
        <v>0.05126</v>
      </c>
      <c r="E173" s="1">
        <v>-0.384</v>
      </c>
      <c r="F173" s="1">
        <v>48.081</v>
      </c>
      <c r="G173" s="1">
        <v>0.18421</v>
      </c>
      <c r="H173" s="1">
        <v>-1.707</v>
      </c>
      <c r="I173" s="1">
        <v>18.567</v>
      </c>
      <c r="J173" s="1">
        <v>0.11695</v>
      </c>
      <c r="K173" s="1"/>
      <c r="L173" s="1">
        <v>13.833</v>
      </c>
      <c r="M173" s="1">
        <v>1</v>
      </c>
      <c r="N173" s="1">
        <v>159.01</v>
      </c>
      <c r="O173" s="1">
        <v>0.04156</v>
      </c>
      <c r="P173" s="1">
        <v>-0.274</v>
      </c>
      <c r="Q173" s="1">
        <v>49.3568</v>
      </c>
      <c r="R173" s="1">
        <v>0.1635</v>
      </c>
      <c r="S173" s="1">
        <v>-1.264</v>
      </c>
      <c r="T173" s="1">
        <v>19.295</v>
      </c>
      <c r="U173" s="1">
        <v>0.12892</v>
      </c>
    </row>
    <row r="174" spans="1:21" ht="12.75">
      <c r="A174" s="1">
        <v>13.917</v>
      </c>
      <c r="B174" s="1">
        <v>1</v>
      </c>
      <c r="C174" s="1">
        <v>161.74</v>
      </c>
      <c r="D174" s="1">
        <v>0.0512</v>
      </c>
      <c r="E174" s="1">
        <v>-0.367</v>
      </c>
      <c r="F174" s="1">
        <v>48.6173</v>
      </c>
      <c r="G174" s="1">
        <v>0.18427</v>
      </c>
      <c r="H174" s="1">
        <v>-1.702</v>
      </c>
      <c r="I174" s="1">
        <v>18.621</v>
      </c>
      <c r="J174" s="1">
        <v>0.11699</v>
      </c>
      <c r="K174" s="1"/>
      <c r="L174" s="1">
        <v>13.917</v>
      </c>
      <c r="M174" s="1">
        <v>1</v>
      </c>
      <c r="N174" s="1">
        <v>159.31</v>
      </c>
      <c r="O174" s="1">
        <v>0.04127</v>
      </c>
      <c r="P174" s="1">
        <v>-0.278</v>
      </c>
      <c r="Q174" s="1">
        <v>49.7081</v>
      </c>
      <c r="R174" s="1">
        <v>0.16237</v>
      </c>
      <c r="S174" s="1">
        <v>-1.262</v>
      </c>
      <c r="T174" s="1">
        <v>19.345</v>
      </c>
      <c r="U174" s="1">
        <v>0.12888</v>
      </c>
    </row>
    <row r="175" spans="1:21" ht="12.75">
      <c r="A175" s="1">
        <v>14</v>
      </c>
      <c r="B175" s="1">
        <v>1</v>
      </c>
      <c r="C175" s="1">
        <v>162.36</v>
      </c>
      <c r="D175" s="1">
        <v>0.0511</v>
      </c>
      <c r="E175" s="1">
        <v>-0.351</v>
      </c>
      <c r="F175" s="1">
        <v>49.154</v>
      </c>
      <c r="G175" s="1">
        <v>0.18428</v>
      </c>
      <c r="H175" s="1">
        <v>-1.697</v>
      </c>
      <c r="I175" s="1">
        <v>18.675</v>
      </c>
      <c r="J175" s="1">
        <v>0.11703</v>
      </c>
      <c r="K175" s="1"/>
      <c r="L175" s="1">
        <v>14</v>
      </c>
      <c r="M175" s="1">
        <v>1</v>
      </c>
      <c r="N175" s="1">
        <v>159.61</v>
      </c>
      <c r="O175" s="1">
        <v>0.041</v>
      </c>
      <c r="P175" s="1">
        <v>-0.284</v>
      </c>
      <c r="Q175" s="1">
        <v>50.052</v>
      </c>
      <c r="R175" s="1">
        <v>0.16124</v>
      </c>
      <c r="S175" s="1">
        <v>-1.261</v>
      </c>
      <c r="T175" s="1">
        <v>19.395</v>
      </c>
      <c r="U175" s="1">
        <v>0.12884</v>
      </c>
    </row>
    <row r="176" spans="1:21" ht="12.75">
      <c r="A176" s="1">
        <v>14.083</v>
      </c>
      <c r="B176" s="1">
        <v>1</v>
      </c>
      <c r="C176" s="1">
        <v>162.97</v>
      </c>
      <c r="D176" s="1">
        <v>0.05098</v>
      </c>
      <c r="E176" s="1">
        <v>-0.336</v>
      </c>
      <c r="F176" s="1">
        <v>49.6907</v>
      </c>
      <c r="G176" s="1">
        <v>0.18425</v>
      </c>
      <c r="H176" s="1">
        <v>-1.693</v>
      </c>
      <c r="I176" s="1">
        <v>18.729</v>
      </c>
      <c r="J176" s="1">
        <v>0.11706</v>
      </c>
      <c r="K176" s="1"/>
      <c r="L176" s="1">
        <v>14.083</v>
      </c>
      <c r="M176" s="1">
        <v>1</v>
      </c>
      <c r="N176" s="1">
        <v>159.89</v>
      </c>
      <c r="O176" s="1">
        <v>0.04073</v>
      </c>
      <c r="P176" s="1">
        <v>-0.289</v>
      </c>
      <c r="Q176" s="1">
        <v>50.3846</v>
      </c>
      <c r="R176" s="1">
        <v>0.16014</v>
      </c>
      <c r="S176" s="1">
        <v>-1.259</v>
      </c>
      <c r="T176" s="1">
        <v>19.445</v>
      </c>
      <c r="U176" s="1">
        <v>0.12879</v>
      </c>
    </row>
    <row r="177" spans="1:21" ht="12.75">
      <c r="A177" s="1">
        <v>14.167</v>
      </c>
      <c r="B177" s="1">
        <v>1</v>
      </c>
      <c r="C177" s="1">
        <v>163.58</v>
      </c>
      <c r="D177" s="1">
        <v>0.05083</v>
      </c>
      <c r="E177" s="1">
        <v>-0.322</v>
      </c>
      <c r="F177" s="1">
        <v>50.2259</v>
      </c>
      <c r="G177" s="1">
        <v>0.18415</v>
      </c>
      <c r="H177" s="1">
        <v>-1.689</v>
      </c>
      <c r="I177" s="1">
        <v>18.783</v>
      </c>
      <c r="J177" s="1">
        <v>0.1171</v>
      </c>
      <c r="K177" s="1"/>
      <c r="L177" s="1">
        <v>14.167</v>
      </c>
      <c r="M177" s="1">
        <v>1</v>
      </c>
      <c r="N177" s="1">
        <v>160.16</v>
      </c>
      <c r="O177" s="1">
        <v>0.04046</v>
      </c>
      <c r="P177" s="1">
        <v>-0.296</v>
      </c>
      <c r="Q177" s="1">
        <v>50.7117</v>
      </c>
      <c r="R177" s="1">
        <v>0.15904</v>
      </c>
      <c r="S177" s="1">
        <v>-1.258</v>
      </c>
      <c r="T177" s="1">
        <v>19.493</v>
      </c>
      <c r="U177" s="1">
        <v>0.12875</v>
      </c>
    </row>
    <row r="178" spans="1:21" ht="12.75">
      <c r="A178" s="1">
        <v>14.25</v>
      </c>
      <c r="B178" s="1">
        <v>1</v>
      </c>
      <c r="C178" s="1">
        <v>164.17</v>
      </c>
      <c r="D178" s="1">
        <v>0.05065</v>
      </c>
      <c r="E178" s="1">
        <v>-0.31</v>
      </c>
      <c r="F178" s="1">
        <v>50.76</v>
      </c>
      <c r="G178" s="1">
        <v>0.18399</v>
      </c>
      <c r="H178" s="1">
        <v>-1.684</v>
      </c>
      <c r="I178" s="1">
        <v>18.836</v>
      </c>
      <c r="J178" s="1">
        <v>0.11712</v>
      </c>
      <c r="K178" s="1"/>
      <c r="L178" s="1">
        <v>14.25</v>
      </c>
      <c r="M178" s="1">
        <v>1</v>
      </c>
      <c r="N178" s="1">
        <v>160.42</v>
      </c>
      <c r="O178" s="1">
        <v>0.04021</v>
      </c>
      <c r="P178" s="1">
        <v>-0.303</v>
      </c>
      <c r="Q178" s="1">
        <v>51.024</v>
      </c>
      <c r="R178" s="1">
        <v>0.15798</v>
      </c>
      <c r="S178" s="1">
        <v>-1.256</v>
      </c>
      <c r="T178" s="1">
        <v>19.542</v>
      </c>
      <c r="U178" s="1">
        <v>0.1287</v>
      </c>
    </row>
    <row r="179" spans="1:21" ht="12.75">
      <c r="A179" s="1">
        <v>14.333</v>
      </c>
      <c r="B179" s="1">
        <v>1</v>
      </c>
      <c r="C179" s="1">
        <v>164.75</v>
      </c>
      <c r="D179" s="1">
        <v>0.05045</v>
      </c>
      <c r="E179" s="1">
        <v>-0.299</v>
      </c>
      <c r="F179" s="1">
        <v>51.2915</v>
      </c>
      <c r="G179" s="1">
        <v>0.18376</v>
      </c>
      <c r="H179" s="1">
        <v>-1.68</v>
      </c>
      <c r="I179" s="1">
        <v>18.89</v>
      </c>
      <c r="J179" s="1">
        <v>0.11715</v>
      </c>
      <c r="K179" s="1"/>
      <c r="L179" s="1">
        <v>14.333</v>
      </c>
      <c r="M179" s="1">
        <v>1</v>
      </c>
      <c r="N179" s="1">
        <v>160.67</v>
      </c>
      <c r="O179" s="1">
        <v>0.03997</v>
      </c>
      <c r="P179" s="1">
        <v>-0.31</v>
      </c>
      <c r="Q179" s="1">
        <v>51.3267</v>
      </c>
      <c r="R179" s="1">
        <v>0.15695</v>
      </c>
      <c r="S179" s="1">
        <v>-1.254</v>
      </c>
      <c r="T179" s="1">
        <v>19.589</v>
      </c>
      <c r="U179" s="1">
        <v>0.12866</v>
      </c>
    </row>
    <row r="180" spans="1:21" ht="12.75">
      <c r="A180" s="1">
        <v>14.417</v>
      </c>
      <c r="B180" s="1">
        <v>1</v>
      </c>
      <c r="C180" s="1">
        <v>165.33</v>
      </c>
      <c r="D180" s="1">
        <v>0.05023</v>
      </c>
      <c r="E180" s="1">
        <v>-0.289</v>
      </c>
      <c r="F180" s="1">
        <v>51.8192</v>
      </c>
      <c r="G180" s="1">
        <v>0.18346</v>
      </c>
      <c r="H180" s="1">
        <v>-1.675</v>
      </c>
      <c r="I180" s="1">
        <v>18.944</v>
      </c>
      <c r="J180" s="1">
        <v>0.11717</v>
      </c>
      <c r="K180" s="1"/>
      <c r="L180" s="1">
        <v>14.417</v>
      </c>
      <c r="M180" s="1">
        <v>1</v>
      </c>
      <c r="N180" s="1">
        <v>160.9</v>
      </c>
      <c r="O180" s="1">
        <v>0.03974</v>
      </c>
      <c r="P180" s="1">
        <v>-0.318</v>
      </c>
      <c r="Q180" s="1">
        <v>51.621</v>
      </c>
      <c r="R180" s="1">
        <v>0.15595</v>
      </c>
      <c r="S180" s="1">
        <v>-1.253</v>
      </c>
      <c r="T180" s="1">
        <v>19.637</v>
      </c>
      <c r="U180" s="1">
        <v>0.12861</v>
      </c>
    </row>
    <row r="181" spans="1:21" ht="12.75">
      <c r="A181" s="1">
        <v>14.5</v>
      </c>
      <c r="B181" s="1">
        <v>1</v>
      </c>
      <c r="C181" s="1">
        <v>165.88</v>
      </c>
      <c r="D181" s="1">
        <v>0.04998</v>
      </c>
      <c r="E181" s="1">
        <v>-0.281</v>
      </c>
      <c r="F181" s="1">
        <v>52.343</v>
      </c>
      <c r="G181" s="1">
        <v>0.18309</v>
      </c>
      <c r="H181" s="1">
        <v>-1.671</v>
      </c>
      <c r="I181" s="1">
        <v>18.997</v>
      </c>
      <c r="J181" s="1">
        <v>0.11719</v>
      </c>
      <c r="K181" s="1"/>
      <c r="L181" s="1">
        <v>14.5</v>
      </c>
      <c r="M181" s="1">
        <v>1</v>
      </c>
      <c r="N181" s="1">
        <v>161.12</v>
      </c>
      <c r="O181" s="1">
        <v>0.03952</v>
      </c>
      <c r="P181" s="1">
        <v>-0.326</v>
      </c>
      <c r="Q181" s="1">
        <v>51.903</v>
      </c>
      <c r="R181" s="1">
        <v>0.15499</v>
      </c>
      <c r="S181" s="1">
        <v>-1.251</v>
      </c>
      <c r="T181" s="1">
        <v>19.684</v>
      </c>
      <c r="U181" s="1">
        <v>0.12856</v>
      </c>
    </row>
    <row r="182" spans="1:21" ht="12.75">
      <c r="A182" s="1">
        <v>14.583</v>
      </c>
      <c r="B182" s="1">
        <v>1</v>
      </c>
      <c r="C182" s="1">
        <v>166.43</v>
      </c>
      <c r="D182" s="1">
        <v>0.04971</v>
      </c>
      <c r="E182" s="1">
        <v>-0.275</v>
      </c>
      <c r="F182" s="1">
        <v>52.8618</v>
      </c>
      <c r="G182" s="1">
        <v>0.18263</v>
      </c>
      <c r="H182" s="1">
        <v>-1.666</v>
      </c>
      <c r="I182" s="1">
        <v>19.051</v>
      </c>
      <c r="J182" s="1">
        <v>0.11721</v>
      </c>
      <c r="K182" s="1"/>
      <c r="L182" s="1">
        <v>14.583</v>
      </c>
      <c r="M182" s="1">
        <v>1</v>
      </c>
      <c r="N182" s="1">
        <v>161.32</v>
      </c>
      <c r="O182" s="1">
        <v>0.03931</v>
      </c>
      <c r="P182" s="1">
        <v>-0.335</v>
      </c>
      <c r="Q182" s="1">
        <v>52.176</v>
      </c>
      <c r="R182" s="1">
        <v>0.15406</v>
      </c>
      <c r="S182" s="1">
        <v>-1.25</v>
      </c>
      <c r="T182" s="1">
        <v>19.73</v>
      </c>
      <c r="U182" s="1">
        <v>0.12851</v>
      </c>
    </row>
    <row r="183" spans="1:21" ht="12.75">
      <c r="A183" s="1">
        <v>14.667</v>
      </c>
      <c r="B183" s="1">
        <v>1</v>
      </c>
      <c r="C183" s="1">
        <v>166.96</v>
      </c>
      <c r="D183" s="1">
        <v>0.04942</v>
      </c>
      <c r="E183" s="1">
        <v>-0.269</v>
      </c>
      <c r="F183" s="1">
        <v>53.375</v>
      </c>
      <c r="G183" s="1">
        <v>0.18209</v>
      </c>
      <c r="H183" s="1">
        <v>-1.661</v>
      </c>
      <c r="I183" s="1">
        <v>19.104</v>
      </c>
      <c r="J183" s="1">
        <v>0.11722</v>
      </c>
      <c r="K183" s="1"/>
      <c r="L183" s="1">
        <v>14.667</v>
      </c>
      <c r="M183" s="1">
        <v>1</v>
      </c>
      <c r="N183" s="1">
        <v>161.52</v>
      </c>
      <c r="O183" s="1">
        <v>0.0391</v>
      </c>
      <c r="P183" s="1">
        <v>-0.343</v>
      </c>
      <c r="Q183" s="1">
        <v>52.4404</v>
      </c>
      <c r="R183" s="1">
        <v>0.15316</v>
      </c>
      <c r="S183" s="1">
        <v>-1.248</v>
      </c>
      <c r="T183" s="1">
        <v>19.776</v>
      </c>
      <c r="U183" s="1">
        <v>0.12846</v>
      </c>
    </row>
    <row r="184" spans="1:21" ht="12.75">
      <c r="A184" s="1">
        <v>14.75</v>
      </c>
      <c r="B184" s="1">
        <v>1</v>
      </c>
      <c r="C184" s="1">
        <v>167.48</v>
      </c>
      <c r="D184" s="1">
        <v>0.04912</v>
      </c>
      <c r="E184" s="1">
        <v>-0.266</v>
      </c>
      <c r="F184" s="1">
        <v>53.883</v>
      </c>
      <c r="G184" s="1">
        <v>0.18146</v>
      </c>
      <c r="H184" s="1">
        <v>-1.657</v>
      </c>
      <c r="I184" s="1">
        <v>19.158</v>
      </c>
      <c r="J184" s="1">
        <v>0.11723</v>
      </c>
      <c r="K184" s="1"/>
      <c r="L184" s="1">
        <v>14.75</v>
      </c>
      <c r="M184" s="1">
        <v>1</v>
      </c>
      <c r="N184" s="1">
        <v>161.71</v>
      </c>
      <c r="O184" s="1">
        <v>0.03892</v>
      </c>
      <c r="P184" s="1">
        <v>-0.352</v>
      </c>
      <c r="Q184" s="1">
        <v>52.693</v>
      </c>
      <c r="R184" s="1">
        <v>0.15232</v>
      </c>
      <c r="S184" s="1">
        <v>-1.247</v>
      </c>
      <c r="T184" s="1">
        <v>19.822</v>
      </c>
      <c r="U184" s="1">
        <v>0.1284</v>
      </c>
    </row>
    <row r="185" spans="1:21" ht="12.75">
      <c r="A185" s="1">
        <v>14.833</v>
      </c>
      <c r="B185" s="1">
        <v>1</v>
      </c>
      <c r="C185" s="1">
        <v>167.98</v>
      </c>
      <c r="D185" s="1">
        <v>0.04879</v>
      </c>
      <c r="E185" s="1">
        <v>-0.263</v>
      </c>
      <c r="F185" s="1">
        <v>54.385</v>
      </c>
      <c r="G185" s="1">
        <v>0.18075</v>
      </c>
      <c r="H185" s="1">
        <v>-1.652</v>
      </c>
      <c r="I185" s="1">
        <v>19.211</v>
      </c>
      <c r="J185" s="1">
        <v>0.11724</v>
      </c>
      <c r="K185" s="1"/>
      <c r="L185" s="1">
        <v>14.833</v>
      </c>
      <c r="M185" s="1">
        <v>1</v>
      </c>
      <c r="N185" s="1">
        <v>161.88</v>
      </c>
      <c r="O185" s="1">
        <v>0.03874</v>
      </c>
      <c r="P185" s="1">
        <v>-0.361</v>
      </c>
      <c r="Q185" s="1">
        <v>52.9367</v>
      </c>
      <c r="R185" s="1">
        <v>0.15152</v>
      </c>
      <c r="S185" s="1">
        <v>-1.245</v>
      </c>
      <c r="T185" s="1">
        <v>19.866</v>
      </c>
      <c r="U185" s="1">
        <v>0.12835</v>
      </c>
    </row>
    <row r="186" spans="1:21" ht="12.75">
      <c r="A186" s="1">
        <v>14.917</v>
      </c>
      <c r="B186" s="1">
        <v>1</v>
      </c>
      <c r="C186" s="1">
        <v>168.47</v>
      </c>
      <c r="D186" s="1">
        <v>0.04846</v>
      </c>
      <c r="E186" s="1">
        <v>-0.263</v>
      </c>
      <c r="F186" s="1">
        <v>54.8807</v>
      </c>
      <c r="G186" s="1">
        <v>0.17995</v>
      </c>
      <c r="H186" s="1">
        <v>-1.648</v>
      </c>
      <c r="I186" s="1">
        <v>19.264</v>
      </c>
      <c r="J186" s="1">
        <v>0.11724</v>
      </c>
      <c r="K186" s="1"/>
      <c r="L186" s="1">
        <v>14.917</v>
      </c>
      <c r="M186" s="1">
        <v>1</v>
      </c>
      <c r="N186" s="1">
        <v>162.03</v>
      </c>
      <c r="O186" s="1">
        <v>0.03858</v>
      </c>
      <c r="P186" s="1">
        <v>-0.369</v>
      </c>
      <c r="Q186" s="1">
        <v>53.1707</v>
      </c>
      <c r="R186" s="1">
        <v>0.15075</v>
      </c>
      <c r="S186" s="1">
        <v>-1.244</v>
      </c>
      <c r="T186" s="1">
        <v>19.911</v>
      </c>
      <c r="U186" s="1">
        <v>0.1283</v>
      </c>
    </row>
    <row r="187" spans="1:21" ht="12.75">
      <c r="A187" s="1">
        <v>15</v>
      </c>
      <c r="B187" s="1">
        <v>1</v>
      </c>
      <c r="C187" s="1">
        <v>168.94</v>
      </c>
      <c r="D187" s="1">
        <v>0.04811</v>
      </c>
      <c r="E187" s="1">
        <v>-0.263</v>
      </c>
      <c r="F187" s="1">
        <v>55.369</v>
      </c>
      <c r="G187" s="1">
        <v>0.17908</v>
      </c>
      <c r="H187" s="1">
        <v>-1.643</v>
      </c>
      <c r="I187" s="1">
        <v>19.317</v>
      </c>
      <c r="J187" s="1">
        <v>0.11725</v>
      </c>
      <c r="K187" s="1"/>
      <c r="L187" s="1">
        <v>15</v>
      </c>
      <c r="M187" s="1">
        <v>1</v>
      </c>
      <c r="N187" s="1">
        <v>162.18</v>
      </c>
      <c r="O187" s="1">
        <v>0.03842</v>
      </c>
      <c r="P187" s="1">
        <v>-0.378</v>
      </c>
      <c r="Q187" s="1">
        <v>53.3947</v>
      </c>
      <c r="R187" s="1">
        <v>0.15005</v>
      </c>
      <c r="S187" s="1">
        <v>-1.242</v>
      </c>
      <c r="T187" s="1">
        <v>19.955</v>
      </c>
      <c r="U187" s="1">
        <v>0.12824</v>
      </c>
    </row>
    <row r="188" spans="1:21" ht="12.75">
      <c r="A188" s="1">
        <v>15.083</v>
      </c>
      <c r="B188" s="1">
        <v>1</v>
      </c>
      <c r="C188" s="1">
        <v>169.4</v>
      </c>
      <c r="D188" s="1">
        <v>0.04776</v>
      </c>
      <c r="E188" s="1">
        <v>-0.265</v>
      </c>
      <c r="F188" s="1">
        <v>55.851</v>
      </c>
      <c r="G188" s="1">
        <v>0.17813</v>
      </c>
      <c r="H188" s="1">
        <v>-1.639</v>
      </c>
      <c r="I188" s="1">
        <v>19.37</v>
      </c>
      <c r="J188" s="1">
        <v>0.11725</v>
      </c>
      <c r="K188" s="1"/>
      <c r="L188" s="1">
        <v>15.083</v>
      </c>
      <c r="M188" s="1">
        <v>1</v>
      </c>
      <c r="N188" s="1">
        <v>162.32</v>
      </c>
      <c r="O188" s="1">
        <v>0.03828</v>
      </c>
      <c r="P188" s="1">
        <v>-0.386</v>
      </c>
      <c r="Q188" s="1">
        <v>53.6118</v>
      </c>
      <c r="R188" s="1">
        <v>0.14938</v>
      </c>
      <c r="S188" s="1">
        <v>-1.241</v>
      </c>
      <c r="T188" s="1">
        <v>19.998</v>
      </c>
      <c r="U188" s="1">
        <v>0.12819</v>
      </c>
    </row>
    <row r="189" spans="1:21" ht="12.75">
      <c r="A189" s="1">
        <v>15.167</v>
      </c>
      <c r="B189" s="1">
        <v>1</v>
      </c>
      <c r="C189" s="1">
        <v>169.84</v>
      </c>
      <c r="D189" s="1">
        <v>0.0474</v>
      </c>
      <c r="E189" s="1">
        <v>-0.268</v>
      </c>
      <c r="F189" s="1">
        <v>56.3242</v>
      </c>
      <c r="G189" s="1">
        <v>0.1771</v>
      </c>
      <c r="H189" s="1">
        <v>-1.635</v>
      </c>
      <c r="I189" s="1">
        <v>19.423</v>
      </c>
      <c r="J189" s="1">
        <v>0.11725</v>
      </c>
      <c r="K189" s="1"/>
      <c r="L189" s="1">
        <v>15.167</v>
      </c>
      <c r="M189" s="1">
        <v>1</v>
      </c>
      <c r="N189" s="1">
        <v>162.44</v>
      </c>
      <c r="O189" s="1">
        <v>0.03815</v>
      </c>
      <c r="P189" s="1">
        <v>-0.395</v>
      </c>
      <c r="Q189" s="1">
        <v>53.8203</v>
      </c>
      <c r="R189" s="1">
        <v>0.14875</v>
      </c>
      <c r="S189" s="1">
        <v>-1.239</v>
      </c>
      <c r="T189" s="1">
        <v>20.041</v>
      </c>
      <c r="U189" s="1">
        <v>0.12813</v>
      </c>
    </row>
    <row r="190" spans="1:21" ht="12.75">
      <c r="A190" s="1">
        <v>15.25</v>
      </c>
      <c r="B190" s="1">
        <v>1</v>
      </c>
      <c r="C190" s="1">
        <v>170.26</v>
      </c>
      <c r="D190" s="1">
        <v>0.04703</v>
      </c>
      <c r="E190" s="1">
        <v>-0.272</v>
      </c>
      <c r="F190" s="1">
        <v>56.7897</v>
      </c>
      <c r="G190" s="1">
        <v>0.176</v>
      </c>
      <c r="H190" s="1">
        <v>-1.63</v>
      </c>
      <c r="I190" s="1">
        <v>19.475</v>
      </c>
      <c r="J190" s="1">
        <v>0.11724</v>
      </c>
      <c r="K190" s="1"/>
      <c r="L190" s="1">
        <v>15.25</v>
      </c>
      <c r="M190" s="1">
        <v>1</v>
      </c>
      <c r="N190" s="1">
        <v>162.56</v>
      </c>
      <c r="O190" s="1">
        <v>0.03803</v>
      </c>
      <c r="P190" s="1">
        <v>-0.403</v>
      </c>
      <c r="Q190" s="1">
        <v>54.022</v>
      </c>
      <c r="R190" s="1">
        <v>0.14817</v>
      </c>
      <c r="S190" s="1">
        <v>-1.238</v>
      </c>
      <c r="T190" s="1">
        <v>20.083</v>
      </c>
      <c r="U190" s="1">
        <v>0.12807</v>
      </c>
    </row>
    <row r="191" spans="1:21" ht="12.75">
      <c r="A191" s="1">
        <v>15.333</v>
      </c>
      <c r="B191" s="1">
        <v>1</v>
      </c>
      <c r="C191" s="1">
        <v>170.67</v>
      </c>
      <c r="D191" s="1">
        <v>0.04666</v>
      </c>
      <c r="E191" s="1">
        <v>-0.278</v>
      </c>
      <c r="F191" s="1">
        <v>57.2474</v>
      </c>
      <c r="G191" s="1">
        <v>0.17482</v>
      </c>
      <c r="H191" s="1">
        <v>-1.626</v>
      </c>
      <c r="I191" s="1">
        <v>19.528</v>
      </c>
      <c r="J191" s="1">
        <v>0.11724</v>
      </c>
      <c r="K191" s="1"/>
      <c r="L191" s="1">
        <v>15.333</v>
      </c>
      <c r="M191" s="1">
        <v>1</v>
      </c>
      <c r="N191" s="1">
        <v>162.66</v>
      </c>
      <c r="O191" s="1">
        <v>0.03792</v>
      </c>
      <c r="P191" s="1">
        <v>-0.412</v>
      </c>
      <c r="Q191" s="1">
        <v>54.2157</v>
      </c>
      <c r="R191" s="1">
        <v>0.14763</v>
      </c>
      <c r="S191" s="1">
        <v>-1.236</v>
      </c>
      <c r="T191" s="1">
        <v>20.124</v>
      </c>
      <c r="U191" s="1">
        <v>0.12802</v>
      </c>
    </row>
    <row r="192" spans="1:21" ht="12.75">
      <c r="A192" s="1">
        <v>15.417</v>
      </c>
      <c r="B192" s="1">
        <v>1</v>
      </c>
      <c r="C192" s="1">
        <v>171.06</v>
      </c>
      <c r="D192" s="1">
        <v>0.0463</v>
      </c>
      <c r="E192" s="1">
        <v>-0.284</v>
      </c>
      <c r="F192" s="1">
        <v>57.6966</v>
      </c>
      <c r="G192" s="1">
        <v>0.17357</v>
      </c>
      <c r="H192" s="1">
        <v>-1.621</v>
      </c>
      <c r="I192" s="1">
        <v>19.579</v>
      </c>
      <c r="J192" s="1">
        <v>0.11723</v>
      </c>
      <c r="K192" s="1"/>
      <c r="L192" s="1">
        <v>15.417</v>
      </c>
      <c r="M192" s="1">
        <v>1</v>
      </c>
      <c r="N192" s="1">
        <v>162.76</v>
      </c>
      <c r="O192" s="1">
        <v>0.03782</v>
      </c>
      <c r="P192" s="1">
        <v>-0.42</v>
      </c>
      <c r="Q192" s="1">
        <v>54.4033</v>
      </c>
      <c r="R192" s="1">
        <v>0.14713</v>
      </c>
      <c r="S192" s="1">
        <v>-1.235</v>
      </c>
      <c r="T192" s="1">
        <v>20.166</v>
      </c>
      <c r="U192" s="1">
        <v>0.12796</v>
      </c>
    </row>
    <row r="193" spans="1:21" ht="12.75">
      <c r="A193" s="1">
        <v>15.5</v>
      </c>
      <c r="B193" s="1">
        <v>1</v>
      </c>
      <c r="C193" s="1">
        <v>171.43</v>
      </c>
      <c r="D193" s="1">
        <v>0.04594</v>
      </c>
      <c r="E193" s="1">
        <v>-0.292</v>
      </c>
      <c r="F193" s="1">
        <v>58.138</v>
      </c>
      <c r="G193" s="1">
        <v>0.17226</v>
      </c>
      <c r="H193" s="1">
        <v>-1.617</v>
      </c>
      <c r="I193" s="1">
        <v>19.632</v>
      </c>
      <c r="J193" s="1">
        <v>0.11722</v>
      </c>
      <c r="K193" s="1"/>
      <c r="L193" s="1">
        <v>15.5</v>
      </c>
      <c r="M193" s="1">
        <v>1</v>
      </c>
      <c r="N193" s="1">
        <v>162.85</v>
      </c>
      <c r="O193" s="1">
        <v>0.03772</v>
      </c>
      <c r="P193" s="1">
        <v>-0.428</v>
      </c>
      <c r="Q193" s="1">
        <v>54.5842</v>
      </c>
      <c r="R193" s="1">
        <v>0.14668</v>
      </c>
      <c r="S193" s="1">
        <v>-1.233</v>
      </c>
      <c r="T193" s="1">
        <v>20.206</v>
      </c>
      <c r="U193" s="1">
        <v>0.1279</v>
      </c>
    </row>
    <row r="194" spans="1:21" ht="12.75">
      <c r="A194" s="1">
        <v>15.583</v>
      </c>
      <c r="B194" s="1">
        <v>1</v>
      </c>
      <c r="C194" s="1">
        <v>171.79</v>
      </c>
      <c r="D194" s="1">
        <v>0.04558</v>
      </c>
      <c r="E194" s="1">
        <v>-0.3</v>
      </c>
      <c r="F194" s="1">
        <v>58.5697</v>
      </c>
      <c r="G194" s="1">
        <v>0.17087</v>
      </c>
      <c r="H194" s="1">
        <v>-1.612</v>
      </c>
      <c r="I194" s="1">
        <v>19.683</v>
      </c>
      <c r="J194" s="1">
        <v>0.11721</v>
      </c>
      <c r="K194" s="1"/>
      <c r="L194" s="1">
        <v>15.583</v>
      </c>
      <c r="M194" s="1">
        <v>1</v>
      </c>
      <c r="N194" s="1">
        <v>162.92</v>
      </c>
      <c r="O194" s="1">
        <v>0.03764</v>
      </c>
      <c r="P194" s="1">
        <v>-0.436</v>
      </c>
      <c r="Q194" s="1">
        <v>54.7587</v>
      </c>
      <c r="R194" s="1">
        <v>0.14625</v>
      </c>
      <c r="S194" s="1">
        <v>-1.232</v>
      </c>
      <c r="T194" s="1">
        <v>20.246</v>
      </c>
      <c r="U194" s="1">
        <v>0.12785</v>
      </c>
    </row>
    <row r="195" spans="1:21" ht="12.75">
      <c r="A195" s="1">
        <v>15.667</v>
      </c>
      <c r="B195" s="1">
        <v>1</v>
      </c>
      <c r="C195" s="1">
        <v>172.14</v>
      </c>
      <c r="D195" s="1">
        <v>0.04522</v>
      </c>
      <c r="E195" s="1">
        <v>-0.309</v>
      </c>
      <c r="F195" s="1">
        <v>58.9933</v>
      </c>
      <c r="G195" s="1">
        <v>0.16944</v>
      </c>
      <c r="H195" s="1">
        <v>-1.608</v>
      </c>
      <c r="I195" s="1">
        <v>19.735</v>
      </c>
      <c r="J195" s="1">
        <v>0.11719</v>
      </c>
      <c r="K195" s="1"/>
      <c r="L195" s="1">
        <v>15.667</v>
      </c>
      <c r="M195" s="1">
        <v>1</v>
      </c>
      <c r="N195" s="1">
        <v>163</v>
      </c>
      <c r="O195" s="1">
        <v>0.03756</v>
      </c>
      <c r="P195" s="1">
        <v>-0.443</v>
      </c>
      <c r="Q195" s="1">
        <v>54.9271</v>
      </c>
      <c r="R195" s="1">
        <v>0.14587</v>
      </c>
      <c r="S195" s="1">
        <v>-1.231</v>
      </c>
      <c r="T195" s="1">
        <v>20.285</v>
      </c>
      <c r="U195" s="1">
        <v>0.12779</v>
      </c>
    </row>
    <row r="196" spans="1:21" ht="12.75">
      <c r="A196" s="1">
        <v>15.75</v>
      </c>
      <c r="B196" s="1">
        <v>1</v>
      </c>
      <c r="C196" s="1">
        <v>172.48</v>
      </c>
      <c r="D196" s="1">
        <v>0.04488</v>
      </c>
      <c r="E196" s="1">
        <v>-0.319</v>
      </c>
      <c r="F196" s="1">
        <v>59.4074</v>
      </c>
      <c r="G196" s="1">
        <v>0.16797</v>
      </c>
      <c r="H196" s="1">
        <v>-1.603</v>
      </c>
      <c r="I196" s="1">
        <v>19.786</v>
      </c>
      <c r="J196" s="1">
        <v>0.11718</v>
      </c>
      <c r="K196" s="1"/>
      <c r="L196" s="1">
        <v>15.75</v>
      </c>
      <c r="M196" s="1">
        <v>1</v>
      </c>
      <c r="N196" s="1">
        <v>163.06</v>
      </c>
      <c r="O196" s="1">
        <v>0.03749</v>
      </c>
      <c r="P196" s="1">
        <v>-0.451</v>
      </c>
      <c r="Q196" s="1">
        <v>55.0889</v>
      </c>
      <c r="R196" s="1">
        <v>0.14551</v>
      </c>
      <c r="S196" s="1">
        <v>-1.229</v>
      </c>
      <c r="T196" s="1">
        <v>20.324</v>
      </c>
      <c r="U196" s="1">
        <v>0.12773</v>
      </c>
    </row>
    <row r="197" spans="1:21" ht="12.75">
      <c r="A197" s="1">
        <v>15.833</v>
      </c>
      <c r="B197" s="1">
        <v>1</v>
      </c>
      <c r="C197" s="1">
        <v>172.79</v>
      </c>
      <c r="D197" s="1">
        <v>0.04454</v>
      </c>
      <c r="E197" s="1">
        <v>-0.33</v>
      </c>
      <c r="F197" s="1">
        <v>59.8116</v>
      </c>
      <c r="G197" s="1">
        <v>0.16645</v>
      </c>
      <c r="H197" s="1">
        <v>-1.599</v>
      </c>
      <c r="I197" s="1">
        <v>19.837</v>
      </c>
      <c r="J197" s="1">
        <v>0.11716</v>
      </c>
      <c r="K197" s="1"/>
      <c r="L197" s="1">
        <v>15.833</v>
      </c>
      <c r="M197" s="1">
        <v>1</v>
      </c>
      <c r="N197" s="1">
        <v>163.12</v>
      </c>
      <c r="O197" s="1">
        <v>0.03743</v>
      </c>
      <c r="P197" s="1">
        <v>-0.458</v>
      </c>
      <c r="Q197" s="1">
        <v>55.244</v>
      </c>
      <c r="R197" s="1">
        <v>0.14518</v>
      </c>
      <c r="S197" s="1">
        <v>-1.228</v>
      </c>
      <c r="T197" s="1">
        <v>20.363</v>
      </c>
      <c r="U197" s="1">
        <v>0.12768</v>
      </c>
    </row>
    <row r="198" spans="1:21" ht="12.75">
      <c r="A198" s="1">
        <v>15.917</v>
      </c>
      <c r="B198" s="1">
        <v>1</v>
      </c>
      <c r="C198" s="1">
        <v>173.1</v>
      </c>
      <c r="D198" s="1">
        <v>0.04421</v>
      </c>
      <c r="E198" s="1">
        <v>-0.341</v>
      </c>
      <c r="F198" s="1">
        <v>60.2047</v>
      </c>
      <c r="G198" s="1">
        <v>0.16491</v>
      </c>
      <c r="H198" s="1">
        <v>-1.595</v>
      </c>
      <c r="I198" s="1">
        <v>19.887</v>
      </c>
      <c r="J198" s="1">
        <v>0.11714</v>
      </c>
      <c r="K198" s="1"/>
      <c r="L198" s="1">
        <v>15.917</v>
      </c>
      <c r="M198" s="1">
        <v>1</v>
      </c>
      <c r="N198" s="1">
        <v>163.18</v>
      </c>
      <c r="O198" s="1">
        <v>0.03737</v>
      </c>
      <c r="P198" s="1">
        <v>-0.465</v>
      </c>
      <c r="Q198" s="1">
        <v>55.3943</v>
      </c>
      <c r="R198" s="1">
        <v>0.14487</v>
      </c>
      <c r="S198" s="1">
        <v>-1.226</v>
      </c>
      <c r="T198" s="1">
        <v>20.401</v>
      </c>
      <c r="U198" s="1">
        <v>0.12762</v>
      </c>
    </row>
    <row r="199" spans="1:21" ht="12.75">
      <c r="A199" s="1">
        <v>16</v>
      </c>
      <c r="B199" s="1">
        <v>1</v>
      </c>
      <c r="C199" s="1">
        <v>173.39</v>
      </c>
      <c r="D199" s="1">
        <v>0.04389</v>
      </c>
      <c r="E199" s="1">
        <v>-0.352</v>
      </c>
      <c r="F199" s="1">
        <v>60.588</v>
      </c>
      <c r="G199" s="1">
        <v>0.16336</v>
      </c>
      <c r="H199" s="1">
        <v>-1.59</v>
      </c>
      <c r="I199" s="1">
        <v>19.938</v>
      </c>
      <c r="J199" s="1">
        <v>0.11712</v>
      </c>
      <c r="K199" s="1"/>
      <c r="L199" s="1">
        <v>16</v>
      </c>
      <c r="M199" s="1">
        <v>1</v>
      </c>
      <c r="N199" s="1">
        <v>163.22</v>
      </c>
      <c r="O199" s="1">
        <v>0.03732</v>
      </c>
      <c r="P199" s="1">
        <v>-0.472</v>
      </c>
      <c r="Q199" s="1">
        <v>55.538</v>
      </c>
      <c r="R199" s="1">
        <v>0.14459</v>
      </c>
      <c r="S199" s="1">
        <v>-1.225</v>
      </c>
      <c r="T199" s="1">
        <v>20.438</v>
      </c>
      <c r="U199" s="1">
        <v>0.12757</v>
      </c>
    </row>
    <row r="200" spans="1:21" ht="12.75">
      <c r="A200" s="1">
        <v>16.083</v>
      </c>
      <c r="B200" s="1">
        <v>1</v>
      </c>
      <c r="C200" s="1">
        <v>173.66</v>
      </c>
      <c r="D200" s="1">
        <v>0.04358</v>
      </c>
      <c r="E200" s="1">
        <v>-0.364</v>
      </c>
      <c r="F200" s="1">
        <v>60.9597</v>
      </c>
      <c r="G200" s="1">
        <v>0.1618</v>
      </c>
      <c r="H200" s="1">
        <v>-1.586</v>
      </c>
      <c r="I200" s="1">
        <v>19.988</v>
      </c>
      <c r="J200" s="1">
        <v>0.1171</v>
      </c>
      <c r="K200" s="1"/>
      <c r="L200" s="1">
        <v>16.083</v>
      </c>
      <c r="M200" s="1">
        <v>1</v>
      </c>
      <c r="N200" s="1">
        <v>163.27</v>
      </c>
      <c r="O200" s="1">
        <v>0.03728</v>
      </c>
      <c r="P200" s="1">
        <v>-0.479</v>
      </c>
      <c r="Q200" s="1">
        <v>55.6765</v>
      </c>
      <c r="R200" s="1">
        <v>0.14433</v>
      </c>
      <c r="S200" s="1">
        <v>-1.224</v>
      </c>
      <c r="T200" s="1">
        <v>20.475</v>
      </c>
      <c r="U200" s="1">
        <v>0.12751</v>
      </c>
    </row>
    <row r="201" spans="1:21" ht="12.75">
      <c r="A201" s="1">
        <v>16.167</v>
      </c>
      <c r="B201" s="1">
        <v>1</v>
      </c>
      <c r="C201" s="1">
        <v>173.93</v>
      </c>
      <c r="D201" s="1">
        <v>0.04328</v>
      </c>
      <c r="E201" s="1">
        <v>-0.376</v>
      </c>
      <c r="F201" s="1">
        <v>61.3195</v>
      </c>
      <c r="G201" s="1">
        <v>0.16025</v>
      </c>
      <c r="H201" s="1">
        <v>-1.582</v>
      </c>
      <c r="I201" s="1">
        <v>20.038</v>
      </c>
      <c r="J201" s="1">
        <v>0.11708</v>
      </c>
      <c r="K201" s="1"/>
      <c r="L201" s="1">
        <v>16.167</v>
      </c>
      <c r="M201" s="1">
        <v>1</v>
      </c>
      <c r="N201" s="1">
        <v>163.3</v>
      </c>
      <c r="O201" s="1">
        <v>0.03723</v>
      </c>
      <c r="P201" s="1">
        <v>-0.485</v>
      </c>
      <c r="Q201" s="1">
        <v>55.8086</v>
      </c>
      <c r="R201" s="1">
        <v>0.14409</v>
      </c>
      <c r="S201" s="1">
        <v>-1.222</v>
      </c>
      <c r="T201" s="1">
        <v>20.511</v>
      </c>
      <c r="U201" s="1">
        <v>0.12745</v>
      </c>
    </row>
    <row r="202" spans="1:21" ht="12.75">
      <c r="A202" s="1">
        <v>16.25</v>
      </c>
      <c r="B202" s="1">
        <v>1</v>
      </c>
      <c r="C202" s="1">
        <v>174.18</v>
      </c>
      <c r="D202" s="1">
        <v>0.043</v>
      </c>
      <c r="E202" s="1">
        <v>-0.387</v>
      </c>
      <c r="F202" s="1">
        <v>61.668</v>
      </c>
      <c r="G202" s="1">
        <v>0.15872</v>
      </c>
      <c r="H202" s="1">
        <v>-1.577</v>
      </c>
      <c r="I202" s="1">
        <v>20.087</v>
      </c>
      <c r="J202" s="1">
        <v>0.11706</v>
      </c>
      <c r="K202" s="1"/>
      <c r="L202" s="1">
        <v>16.25</v>
      </c>
      <c r="M202" s="1">
        <v>1</v>
      </c>
      <c r="N202" s="1">
        <v>163.34</v>
      </c>
      <c r="O202" s="1">
        <v>0.0372</v>
      </c>
      <c r="P202" s="1">
        <v>-0.491</v>
      </c>
      <c r="Q202" s="1">
        <v>55.9355</v>
      </c>
      <c r="R202" s="1">
        <v>0.14387</v>
      </c>
      <c r="S202" s="1">
        <v>-1.221</v>
      </c>
      <c r="T202" s="1">
        <v>20.547</v>
      </c>
      <c r="U202" s="1">
        <v>0.1274</v>
      </c>
    </row>
    <row r="203" spans="1:21" ht="12.75">
      <c r="A203" s="1">
        <v>16.333</v>
      </c>
      <c r="B203" s="1">
        <v>1</v>
      </c>
      <c r="C203" s="1">
        <v>174.42</v>
      </c>
      <c r="D203" s="1">
        <v>0.04273</v>
      </c>
      <c r="E203" s="1">
        <v>-0.399</v>
      </c>
      <c r="F203" s="1">
        <v>62.0053</v>
      </c>
      <c r="G203" s="1">
        <v>0.15722</v>
      </c>
      <c r="H203" s="1">
        <v>-1.573</v>
      </c>
      <c r="I203" s="1">
        <v>20.137</v>
      </c>
      <c r="J203" s="1">
        <v>0.11703</v>
      </c>
      <c r="K203" s="1"/>
      <c r="L203" s="1">
        <v>16.333</v>
      </c>
      <c r="M203" s="1">
        <v>1</v>
      </c>
      <c r="N203" s="1">
        <v>163.37</v>
      </c>
      <c r="O203" s="1">
        <v>0.03716</v>
      </c>
      <c r="P203" s="1">
        <v>-0.497</v>
      </c>
      <c r="Q203" s="1">
        <v>56.0561</v>
      </c>
      <c r="R203" s="1">
        <v>0.14366</v>
      </c>
      <c r="S203" s="1">
        <v>-1.22</v>
      </c>
      <c r="T203" s="1">
        <v>20.582</v>
      </c>
      <c r="U203" s="1">
        <v>0.12734</v>
      </c>
    </row>
    <row r="204" spans="1:21" ht="12.75">
      <c r="A204" s="1">
        <v>16.417</v>
      </c>
      <c r="B204" s="1">
        <v>1</v>
      </c>
      <c r="C204" s="1">
        <v>174.64</v>
      </c>
      <c r="D204" s="1">
        <v>0.04246</v>
      </c>
      <c r="E204" s="1">
        <v>-0.411</v>
      </c>
      <c r="F204" s="1">
        <v>62.3324</v>
      </c>
      <c r="G204" s="1">
        <v>0.15576</v>
      </c>
      <c r="H204" s="1">
        <v>-1.569</v>
      </c>
      <c r="I204" s="1">
        <v>20.186</v>
      </c>
      <c r="J204" s="1">
        <v>0.117</v>
      </c>
      <c r="K204" s="1"/>
      <c r="L204" s="1">
        <v>16.417</v>
      </c>
      <c r="M204" s="1">
        <v>1</v>
      </c>
      <c r="N204" s="1">
        <v>163.4</v>
      </c>
      <c r="O204" s="1">
        <v>0.03713</v>
      </c>
      <c r="P204" s="1">
        <v>-0.503</v>
      </c>
      <c r="Q204" s="1">
        <v>56.1713</v>
      </c>
      <c r="R204" s="1">
        <v>0.14347</v>
      </c>
      <c r="S204" s="1">
        <v>-1.218</v>
      </c>
      <c r="T204" s="1">
        <v>20.617</v>
      </c>
      <c r="U204" s="1">
        <v>0.12729</v>
      </c>
    </row>
    <row r="205" spans="1:21" ht="12.75">
      <c r="A205" s="1">
        <v>16.5</v>
      </c>
      <c r="B205" s="1">
        <v>1</v>
      </c>
      <c r="C205" s="1">
        <v>174.86</v>
      </c>
      <c r="D205" s="1">
        <v>0.04222</v>
      </c>
      <c r="E205" s="1">
        <v>-0.422</v>
      </c>
      <c r="F205" s="1">
        <v>62.647</v>
      </c>
      <c r="G205" s="1">
        <v>0.15434</v>
      </c>
      <c r="H205" s="1">
        <v>-1.564</v>
      </c>
      <c r="I205" s="1">
        <v>20.234</v>
      </c>
      <c r="J205" s="1">
        <v>0.11698</v>
      </c>
      <c r="K205" s="1"/>
      <c r="L205" s="1">
        <v>16.5</v>
      </c>
      <c r="M205" s="1">
        <v>1</v>
      </c>
      <c r="N205" s="1">
        <v>163.42</v>
      </c>
      <c r="O205" s="1">
        <v>0.03711</v>
      </c>
      <c r="P205" s="1">
        <v>-0.508</v>
      </c>
      <c r="Q205" s="1">
        <v>56.2816</v>
      </c>
      <c r="R205" s="1">
        <v>0.1433</v>
      </c>
      <c r="S205" s="1">
        <v>-1.217</v>
      </c>
      <c r="T205" s="1">
        <v>20.652</v>
      </c>
      <c r="U205" s="1">
        <v>0.12723</v>
      </c>
    </row>
    <row r="206" spans="1:21" ht="12.75">
      <c r="A206" s="1">
        <v>16.583</v>
      </c>
      <c r="B206" s="1">
        <v>1</v>
      </c>
      <c r="C206" s="1">
        <v>175.06</v>
      </c>
      <c r="D206" s="1">
        <v>0.04198</v>
      </c>
      <c r="E206" s="1">
        <v>-0.434</v>
      </c>
      <c r="F206" s="1">
        <v>62.9519</v>
      </c>
      <c r="G206" s="1">
        <v>0.15297</v>
      </c>
      <c r="H206" s="1">
        <v>-1.56</v>
      </c>
      <c r="I206" s="1">
        <v>20.282</v>
      </c>
      <c r="J206" s="1">
        <v>0.11695</v>
      </c>
      <c r="K206" s="1"/>
      <c r="L206" s="1">
        <v>16.583</v>
      </c>
      <c r="M206" s="1">
        <v>1</v>
      </c>
      <c r="N206" s="1">
        <v>163.45</v>
      </c>
      <c r="O206" s="1">
        <v>0.03708</v>
      </c>
      <c r="P206" s="1">
        <v>-0.513</v>
      </c>
      <c r="Q206" s="1">
        <v>56.3863</v>
      </c>
      <c r="R206" s="1">
        <v>0.14314</v>
      </c>
      <c r="S206" s="1">
        <v>-1.216</v>
      </c>
      <c r="T206" s="1">
        <v>20.685</v>
      </c>
      <c r="U206" s="1">
        <v>0.12718</v>
      </c>
    </row>
    <row r="207" spans="1:21" ht="12.75">
      <c r="A207" s="1">
        <v>16.667</v>
      </c>
      <c r="B207" s="1">
        <v>1</v>
      </c>
      <c r="C207" s="1">
        <v>175.25</v>
      </c>
      <c r="D207" s="1">
        <v>0.04175</v>
      </c>
      <c r="E207" s="1">
        <v>-0.445</v>
      </c>
      <c r="F207" s="1">
        <v>63.2463</v>
      </c>
      <c r="G207" s="1">
        <v>0.15166</v>
      </c>
      <c r="H207" s="1">
        <v>-1.556</v>
      </c>
      <c r="I207" s="1">
        <v>20.33</v>
      </c>
      <c r="J207" s="1">
        <v>0.11692</v>
      </c>
      <c r="K207" s="1"/>
      <c r="L207" s="1">
        <v>16.667</v>
      </c>
      <c r="M207" s="1">
        <v>1</v>
      </c>
      <c r="N207" s="1">
        <v>163.46</v>
      </c>
      <c r="O207" s="1">
        <v>0.03707</v>
      </c>
      <c r="P207" s="1">
        <v>-0.518</v>
      </c>
      <c r="Q207" s="1">
        <v>56.4854</v>
      </c>
      <c r="R207" s="1">
        <v>0.14299</v>
      </c>
      <c r="S207" s="1">
        <v>-1.214</v>
      </c>
      <c r="T207" s="1">
        <v>20.718</v>
      </c>
      <c r="U207" s="1">
        <v>0.12712</v>
      </c>
    </row>
    <row r="208" spans="1:21" ht="12.75">
      <c r="A208" s="1">
        <v>16.75</v>
      </c>
      <c r="B208" s="1">
        <v>1</v>
      </c>
      <c r="C208" s="1">
        <v>175.43</v>
      </c>
      <c r="D208" s="1">
        <v>0.04154</v>
      </c>
      <c r="E208" s="1">
        <v>-0.456</v>
      </c>
      <c r="F208" s="1">
        <v>63.531</v>
      </c>
      <c r="G208" s="1">
        <v>0.15041</v>
      </c>
      <c r="H208" s="1">
        <v>-1.551</v>
      </c>
      <c r="I208" s="1">
        <v>20.378</v>
      </c>
      <c r="J208" s="1">
        <v>0.11689</v>
      </c>
      <c r="K208" s="1"/>
      <c r="L208" s="1">
        <v>16.75</v>
      </c>
      <c r="M208" s="1">
        <v>1</v>
      </c>
      <c r="N208" s="1">
        <v>163.48</v>
      </c>
      <c r="O208" s="1">
        <v>0.03705</v>
      </c>
      <c r="P208" s="1">
        <v>-0.523</v>
      </c>
      <c r="Q208" s="1">
        <v>56.581</v>
      </c>
      <c r="R208" s="1">
        <v>0.14286</v>
      </c>
      <c r="S208" s="1">
        <v>-1.213</v>
      </c>
      <c r="T208" s="1">
        <v>20.751</v>
      </c>
      <c r="U208" s="1">
        <v>0.12707</v>
      </c>
    </row>
    <row r="209" spans="1:21" ht="12.75">
      <c r="A209" s="1">
        <v>16.833</v>
      </c>
      <c r="B209" s="1">
        <v>1</v>
      </c>
      <c r="C209" s="1">
        <v>175.61</v>
      </c>
      <c r="D209" s="1">
        <v>0.04134</v>
      </c>
      <c r="E209" s="1">
        <v>-0.467</v>
      </c>
      <c r="F209" s="1">
        <v>63.806</v>
      </c>
      <c r="G209" s="1">
        <v>0.14922</v>
      </c>
      <c r="H209" s="1">
        <v>-1.547</v>
      </c>
      <c r="I209" s="1">
        <v>20.425</v>
      </c>
      <c r="J209" s="1">
        <v>0.11686</v>
      </c>
      <c r="K209" s="1"/>
      <c r="L209" s="1">
        <v>16.833</v>
      </c>
      <c r="M209" s="1">
        <v>1</v>
      </c>
      <c r="N209" s="1">
        <v>163.49</v>
      </c>
      <c r="O209" s="1">
        <v>0.03704</v>
      </c>
      <c r="P209" s="1">
        <v>-0.528</v>
      </c>
      <c r="Q209" s="1">
        <v>56.6713</v>
      </c>
      <c r="R209" s="1">
        <v>0.14274</v>
      </c>
      <c r="S209" s="1">
        <v>-1.212</v>
      </c>
      <c r="T209" s="1">
        <v>20.783</v>
      </c>
      <c r="U209" s="1">
        <v>0.12702</v>
      </c>
    </row>
    <row r="210" spans="1:21" ht="12.75">
      <c r="A210" s="1">
        <v>16.917</v>
      </c>
      <c r="B210" s="1">
        <v>1</v>
      </c>
      <c r="C210" s="1">
        <v>175.77</v>
      </c>
      <c r="D210" s="1">
        <v>0.04114</v>
      </c>
      <c r="E210" s="1">
        <v>-0.478</v>
      </c>
      <c r="F210" s="1">
        <v>64.0717</v>
      </c>
      <c r="G210" s="1">
        <v>0.14807</v>
      </c>
      <c r="H210" s="1">
        <v>-1.543</v>
      </c>
      <c r="I210" s="1">
        <v>20.472</v>
      </c>
      <c r="J210" s="1">
        <v>0.11683</v>
      </c>
      <c r="K210" s="1"/>
      <c r="L210" s="1">
        <v>16.917</v>
      </c>
      <c r="M210" s="1">
        <v>1</v>
      </c>
      <c r="N210" s="1">
        <v>163.5</v>
      </c>
      <c r="O210" s="1">
        <v>0.03703</v>
      </c>
      <c r="P210" s="1">
        <v>-0.532</v>
      </c>
      <c r="Q210" s="1">
        <v>56.7567</v>
      </c>
      <c r="R210" s="1">
        <v>0.14262</v>
      </c>
      <c r="S210" s="1">
        <v>-1.21</v>
      </c>
      <c r="T210" s="1">
        <v>20.816</v>
      </c>
      <c r="U210" s="1">
        <v>0.12696</v>
      </c>
    </row>
    <row r="211" spans="1:21" ht="12.75">
      <c r="A211" s="1">
        <v>17</v>
      </c>
      <c r="B211" s="1">
        <v>1</v>
      </c>
      <c r="C211" s="1">
        <v>175.92</v>
      </c>
      <c r="D211" s="1">
        <v>0.04096</v>
      </c>
      <c r="E211" s="1">
        <v>-0.489</v>
      </c>
      <c r="F211" s="1">
        <v>64.329</v>
      </c>
      <c r="G211" s="1">
        <v>0.14699</v>
      </c>
      <c r="H211" s="1">
        <v>-1.538</v>
      </c>
      <c r="I211" s="1">
        <v>20.519</v>
      </c>
      <c r="J211" s="1">
        <v>0.1168</v>
      </c>
      <c r="K211" s="1"/>
      <c r="L211" s="1">
        <v>17</v>
      </c>
      <c r="M211" s="1">
        <v>1</v>
      </c>
      <c r="N211" s="1">
        <v>163.51</v>
      </c>
      <c r="O211" s="1">
        <v>0.03702</v>
      </c>
      <c r="P211" s="1">
        <v>-0.536</v>
      </c>
      <c r="Q211" s="1">
        <v>56.838</v>
      </c>
      <c r="R211" s="1">
        <v>0.14252</v>
      </c>
      <c r="S211" s="1">
        <v>-1.209</v>
      </c>
      <c r="T211" s="1">
        <v>20.847</v>
      </c>
      <c r="U211" s="1">
        <v>0.12691</v>
      </c>
    </row>
    <row r="212" spans="1:21" ht="12.75">
      <c r="A212" s="1">
        <v>17.083</v>
      </c>
      <c r="B212" s="1">
        <v>1</v>
      </c>
      <c r="C212" s="1">
        <v>176.07</v>
      </c>
      <c r="D212" s="1">
        <v>0.04079</v>
      </c>
      <c r="E212" s="1">
        <v>-0.5</v>
      </c>
      <c r="F212" s="1">
        <v>64.5782</v>
      </c>
      <c r="G212" s="1">
        <v>0.14596</v>
      </c>
      <c r="H212" s="1">
        <v>-1.534</v>
      </c>
      <c r="I212" s="1">
        <v>20.565</v>
      </c>
      <c r="J212" s="1">
        <v>0.11677</v>
      </c>
      <c r="K212" s="1"/>
      <c r="L212" s="1">
        <v>17.083</v>
      </c>
      <c r="M212" s="1">
        <v>1</v>
      </c>
      <c r="N212" s="1">
        <v>163.51</v>
      </c>
      <c r="O212" s="1">
        <v>0.03701</v>
      </c>
      <c r="P212" s="1">
        <v>-0.54</v>
      </c>
      <c r="Q212" s="1">
        <v>56.9163</v>
      </c>
      <c r="R212" s="1">
        <v>0.14243</v>
      </c>
      <c r="S212" s="1">
        <v>-1.208</v>
      </c>
      <c r="T212" s="1">
        <v>20.878</v>
      </c>
      <c r="U212" s="1">
        <v>0.12686</v>
      </c>
    </row>
    <row r="213" spans="1:21" ht="12.75">
      <c r="A213" s="1">
        <v>17.167</v>
      </c>
      <c r="B213" s="1">
        <v>1</v>
      </c>
      <c r="C213" s="1">
        <v>176.21</v>
      </c>
      <c r="D213" s="1">
        <v>0.04063</v>
      </c>
      <c r="E213" s="1">
        <v>-0.51</v>
      </c>
      <c r="F213" s="1">
        <v>64.8187</v>
      </c>
      <c r="G213" s="1">
        <v>0.14498</v>
      </c>
      <c r="H213" s="1">
        <v>-1.53</v>
      </c>
      <c r="I213" s="1">
        <v>20.611</v>
      </c>
      <c r="J213" s="1">
        <v>0.11674</v>
      </c>
      <c r="K213" s="1"/>
      <c r="L213" s="1">
        <v>17.167</v>
      </c>
      <c r="M213" s="1">
        <v>1</v>
      </c>
      <c r="N213" s="1">
        <v>163.52</v>
      </c>
      <c r="O213" s="1">
        <v>0.03701</v>
      </c>
      <c r="P213" s="1">
        <v>-0.544</v>
      </c>
      <c r="Q213" s="1">
        <v>56.9892</v>
      </c>
      <c r="R213" s="1">
        <v>0.14234</v>
      </c>
      <c r="S213" s="1">
        <v>-1.206</v>
      </c>
      <c r="T213" s="1">
        <v>20.908</v>
      </c>
      <c r="U213" s="1">
        <v>0.12681</v>
      </c>
    </row>
    <row r="214" spans="1:21" ht="12.75">
      <c r="A214" s="1">
        <v>17.25</v>
      </c>
      <c r="B214" s="1">
        <v>1</v>
      </c>
      <c r="C214" s="1">
        <v>176.33</v>
      </c>
      <c r="D214" s="1">
        <v>0.04047</v>
      </c>
      <c r="E214" s="1">
        <v>-0.52</v>
      </c>
      <c r="F214" s="1">
        <v>65.051</v>
      </c>
      <c r="G214" s="1">
        <v>0.14407</v>
      </c>
      <c r="H214" s="1">
        <v>-1.526</v>
      </c>
      <c r="I214" s="1">
        <v>20.656</v>
      </c>
      <c r="J214" s="1">
        <v>0.1167</v>
      </c>
      <c r="K214" s="1"/>
      <c r="L214" s="1">
        <v>17.25</v>
      </c>
      <c r="M214" s="1">
        <v>1</v>
      </c>
      <c r="N214" s="1">
        <v>163.52</v>
      </c>
      <c r="O214" s="1">
        <v>0.03701</v>
      </c>
      <c r="P214" s="1">
        <v>-0.547</v>
      </c>
      <c r="Q214" s="1">
        <v>57.059</v>
      </c>
      <c r="R214" s="1">
        <v>0.14226</v>
      </c>
      <c r="S214" s="1">
        <v>-1.205</v>
      </c>
      <c r="T214" s="1">
        <v>20.938</v>
      </c>
      <c r="U214" s="1">
        <v>0.12676</v>
      </c>
    </row>
    <row r="215" spans="1:21" ht="12.75">
      <c r="A215" s="1">
        <v>17.333</v>
      </c>
      <c r="B215" s="1">
        <v>1</v>
      </c>
      <c r="C215" s="1">
        <v>176.45</v>
      </c>
      <c r="D215" s="1">
        <v>0.04033</v>
      </c>
      <c r="E215" s="1">
        <v>-0.53</v>
      </c>
      <c r="F215" s="1">
        <v>65.2768</v>
      </c>
      <c r="G215" s="1">
        <v>0.1432</v>
      </c>
      <c r="H215" s="1">
        <v>-1.521</v>
      </c>
      <c r="I215" s="1">
        <v>20.702</v>
      </c>
      <c r="J215" s="1">
        <v>0.11667</v>
      </c>
      <c r="K215" s="1"/>
      <c r="L215" s="1">
        <v>17.333</v>
      </c>
      <c r="M215" s="1">
        <v>1</v>
      </c>
      <c r="N215" s="1">
        <v>163.52</v>
      </c>
      <c r="O215" s="1">
        <v>0.03701</v>
      </c>
      <c r="P215" s="1">
        <v>-0.551</v>
      </c>
      <c r="Q215" s="1">
        <v>57.1247</v>
      </c>
      <c r="R215" s="1">
        <v>0.14218</v>
      </c>
      <c r="S215" s="1">
        <v>-1.204</v>
      </c>
      <c r="T215" s="1">
        <v>20.968</v>
      </c>
      <c r="U215" s="1">
        <v>0.12671</v>
      </c>
    </row>
    <row r="216" spans="1:21" ht="12.75">
      <c r="A216" s="1">
        <v>17.417</v>
      </c>
      <c r="B216" s="1">
        <v>1</v>
      </c>
      <c r="C216" s="1">
        <v>176.57</v>
      </c>
      <c r="D216" s="1">
        <v>0.0402</v>
      </c>
      <c r="E216" s="1">
        <v>-0.539</v>
      </c>
      <c r="F216" s="1">
        <v>65.4933</v>
      </c>
      <c r="G216" s="1">
        <v>0.14238</v>
      </c>
      <c r="H216" s="1">
        <v>-1.517</v>
      </c>
      <c r="I216" s="1">
        <v>20.746</v>
      </c>
      <c r="J216" s="1">
        <v>0.11663</v>
      </c>
      <c r="K216" s="1"/>
      <c r="L216" s="1">
        <v>17.417</v>
      </c>
      <c r="M216" s="1">
        <v>1</v>
      </c>
      <c r="N216" s="1">
        <v>163.52</v>
      </c>
      <c r="O216" s="1">
        <v>0.037</v>
      </c>
      <c r="P216" s="1">
        <v>-0.554</v>
      </c>
      <c r="Q216" s="1">
        <v>57.1875</v>
      </c>
      <c r="R216" s="1">
        <v>0.14211</v>
      </c>
      <c r="S216" s="1">
        <v>-1.203</v>
      </c>
      <c r="T216" s="1">
        <v>20.997</v>
      </c>
      <c r="U216" s="1">
        <v>0.12666</v>
      </c>
    </row>
    <row r="217" spans="1:21" ht="12.75">
      <c r="A217" s="1">
        <v>17.5</v>
      </c>
      <c r="B217" s="1">
        <v>1</v>
      </c>
      <c r="C217" s="1">
        <v>176.67</v>
      </c>
      <c r="D217" s="1">
        <v>0.04008</v>
      </c>
      <c r="E217" s="1">
        <v>-0.549</v>
      </c>
      <c r="F217" s="1">
        <v>65.704</v>
      </c>
      <c r="G217" s="1">
        <v>0.14161</v>
      </c>
      <c r="H217" s="1">
        <v>-1.513</v>
      </c>
      <c r="I217" s="1">
        <v>20.791</v>
      </c>
      <c r="J217" s="1">
        <v>0.1166</v>
      </c>
      <c r="K217" s="1"/>
      <c r="L217" s="1">
        <v>17.5</v>
      </c>
      <c r="M217" s="1">
        <v>1</v>
      </c>
      <c r="N217" s="1">
        <v>163.53</v>
      </c>
      <c r="O217" s="1">
        <v>0.037</v>
      </c>
      <c r="P217" s="1">
        <v>-0.557</v>
      </c>
      <c r="Q217" s="1">
        <v>57.2469</v>
      </c>
      <c r="R217" s="1">
        <v>0.14204</v>
      </c>
      <c r="S217" s="1">
        <v>-1.201</v>
      </c>
      <c r="T217" s="1">
        <v>21.026</v>
      </c>
      <c r="U217" s="1">
        <v>0.1266</v>
      </c>
    </row>
    <row r="218" spans="1:21" ht="12.75">
      <c r="A218" s="1">
        <v>17.583</v>
      </c>
      <c r="B218" s="1">
        <v>1</v>
      </c>
      <c r="C218" s="1">
        <v>176.76</v>
      </c>
      <c r="D218" s="1">
        <v>0.03997</v>
      </c>
      <c r="E218" s="1">
        <v>-0.558</v>
      </c>
      <c r="F218" s="1">
        <v>65.9069</v>
      </c>
      <c r="G218" s="1">
        <v>0.14088</v>
      </c>
      <c r="H218" s="1">
        <v>-1.509</v>
      </c>
      <c r="I218" s="1">
        <v>20.836</v>
      </c>
      <c r="J218" s="1">
        <v>0.11657</v>
      </c>
      <c r="K218" s="1"/>
      <c r="L218" s="1">
        <v>17.583</v>
      </c>
      <c r="M218" s="1">
        <v>1</v>
      </c>
      <c r="N218" s="1">
        <v>163.53</v>
      </c>
      <c r="O218" s="1">
        <v>0.03699</v>
      </c>
      <c r="P218" s="1">
        <v>-0.56</v>
      </c>
      <c r="Q218" s="1">
        <v>57.3041</v>
      </c>
      <c r="R218" s="1">
        <v>0.14198</v>
      </c>
      <c r="S218" s="1">
        <v>-1.2</v>
      </c>
      <c r="T218" s="1">
        <v>21.054</v>
      </c>
      <c r="U218" s="1">
        <v>0.12656</v>
      </c>
    </row>
    <row r="219" spans="1:21" ht="12.75">
      <c r="A219" s="1">
        <v>17.667</v>
      </c>
      <c r="B219" s="1">
        <v>1</v>
      </c>
      <c r="C219" s="1">
        <v>176.85</v>
      </c>
      <c r="D219" s="1">
        <v>0.03987</v>
      </c>
      <c r="E219" s="1">
        <v>-0.567</v>
      </c>
      <c r="F219" s="1">
        <v>66.1033</v>
      </c>
      <c r="G219" s="1">
        <v>0.1402</v>
      </c>
      <c r="H219" s="1">
        <v>-1.505</v>
      </c>
      <c r="I219" s="1">
        <v>20.879</v>
      </c>
      <c r="J219" s="1">
        <v>0.11653</v>
      </c>
      <c r="K219" s="1"/>
      <c r="L219" s="1">
        <v>17.667</v>
      </c>
      <c r="M219" s="1">
        <v>1</v>
      </c>
      <c r="N219" s="1">
        <v>163.54</v>
      </c>
      <c r="O219" s="1">
        <v>0.03699</v>
      </c>
      <c r="P219" s="1">
        <v>-0.563</v>
      </c>
      <c r="Q219" s="1">
        <v>57.357</v>
      </c>
      <c r="R219" s="1">
        <v>0.14192</v>
      </c>
      <c r="S219" s="1">
        <v>-1.199</v>
      </c>
      <c r="T219" s="1">
        <v>21.082</v>
      </c>
      <c r="U219" s="1">
        <v>0.1265</v>
      </c>
    </row>
    <row r="220" spans="1:21" ht="12.75">
      <c r="A220" s="1">
        <v>17.75</v>
      </c>
      <c r="B220" s="1">
        <v>1</v>
      </c>
      <c r="C220" s="1">
        <v>176.92</v>
      </c>
      <c r="D220" s="1">
        <v>0.03979</v>
      </c>
      <c r="E220" s="1">
        <v>-0.575</v>
      </c>
      <c r="F220" s="1">
        <v>66.292</v>
      </c>
      <c r="G220" s="1">
        <v>0.13956</v>
      </c>
      <c r="H220" s="1">
        <v>-1.501</v>
      </c>
      <c r="I220" s="1">
        <v>20.923</v>
      </c>
      <c r="J220" s="1">
        <v>0.11649</v>
      </c>
      <c r="K220" s="1"/>
      <c r="L220" s="1">
        <v>17.75</v>
      </c>
      <c r="M220" s="1">
        <v>1</v>
      </c>
      <c r="N220" s="1">
        <v>163.55</v>
      </c>
      <c r="O220" s="1">
        <v>0.03698</v>
      </c>
      <c r="P220" s="1">
        <v>-0.565</v>
      </c>
      <c r="Q220" s="1">
        <v>57.407</v>
      </c>
      <c r="R220" s="1">
        <v>0.14187</v>
      </c>
      <c r="S220" s="1">
        <v>-1.197</v>
      </c>
      <c r="T220" s="1">
        <v>21.11</v>
      </c>
      <c r="U220" s="1">
        <v>0.12646</v>
      </c>
    </row>
    <row r="221" spans="1:21" ht="12.75">
      <c r="A221" s="1">
        <v>17.833</v>
      </c>
      <c r="B221" s="1">
        <v>1</v>
      </c>
      <c r="C221" s="1">
        <v>176.99</v>
      </c>
      <c r="D221" s="1">
        <v>0.03971</v>
      </c>
      <c r="E221" s="1">
        <v>-0.583</v>
      </c>
      <c r="F221" s="1">
        <v>66.4765</v>
      </c>
      <c r="G221" s="1">
        <v>0.13896</v>
      </c>
      <c r="H221" s="1">
        <v>-1.496</v>
      </c>
      <c r="I221" s="1">
        <v>20.967</v>
      </c>
      <c r="J221" s="1">
        <v>0.11646</v>
      </c>
      <c r="K221" s="1"/>
      <c r="L221" s="1">
        <v>17.833</v>
      </c>
      <c r="M221" s="1">
        <v>1</v>
      </c>
      <c r="N221" s="1">
        <v>163.56</v>
      </c>
      <c r="O221" s="1">
        <v>0.03697</v>
      </c>
      <c r="P221" s="1">
        <v>-0.568</v>
      </c>
      <c r="Q221" s="1">
        <v>57.4557</v>
      </c>
      <c r="R221" s="1">
        <v>0.14182</v>
      </c>
      <c r="S221" s="1">
        <v>-1.196</v>
      </c>
      <c r="T221" s="1">
        <v>21.137</v>
      </c>
      <c r="U221" s="1">
        <v>0.12641</v>
      </c>
    </row>
    <row r="222" spans="1:21" ht="12.75">
      <c r="A222" s="1">
        <v>17.917</v>
      </c>
      <c r="B222" s="1">
        <v>1</v>
      </c>
      <c r="C222" s="1">
        <v>177.04</v>
      </c>
      <c r="D222" s="1">
        <v>0.03964</v>
      </c>
      <c r="E222" s="1">
        <v>-0.591</v>
      </c>
      <c r="F222" s="1">
        <v>66.6541</v>
      </c>
      <c r="G222" s="1">
        <v>0.13839</v>
      </c>
      <c r="H222" s="1">
        <v>-1.492</v>
      </c>
      <c r="I222" s="1">
        <v>21.009</v>
      </c>
      <c r="J222" s="1">
        <v>0.11642</v>
      </c>
      <c r="K222" s="1"/>
      <c r="L222" s="1">
        <v>17.917</v>
      </c>
      <c r="M222" s="1">
        <v>1</v>
      </c>
      <c r="N222" s="1">
        <v>163.57</v>
      </c>
      <c r="O222" s="1">
        <v>0.03696</v>
      </c>
      <c r="P222" s="1">
        <v>-0.57</v>
      </c>
      <c r="Q222" s="1">
        <v>57.5008</v>
      </c>
      <c r="R222" s="1">
        <v>0.14177</v>
      </c>
      <c r="S222" s="1">
        <v>-1.195</v>
      </c>
      <c r="T222" s="1">
        <v>21.164</v>
      </c>
      <c r="U222" s="1">
        <v>0.12636</v>
      </c>
    </row>
    <row r="223" spans="1:21" ht="12.75">
      <c r="A223" s="1">
        <v>18</v>
      </c>
      <c r="B223" s="1">
        <v>1</v>
      </c>
      <c r="C223" s="1">
        <v>177.09</v>
      </c>
      <c r="D223" s="1">
        <v>0.03958</v>
      </c>
      <c r="E223" s="1">
        <v>-0.599</v>
      </c>
      <c r="F223" s="1">
        <v>66.824</v>
      </c>
      <c r="G223" s="1">
        <v>0.13786</v>
      </c>
      <c r="H223" s="1">
        <v>-1.488</v>
      </c>
      <c r="I223" s="1">
        <v>21.052</v>
      </c>
      <c r="J223" s="1">
        <v>0.11639</v>
      </c>
      <c r="K223" s="1"/>
      <c r="L223" s="1">
        <v>18</v>
      </c>
      <c r="M223" s="1">
        <v>1</v>
      </c>
      <c r="N223" s="1">
        <v>163.57</v>
      </c>
      <c r="O223" s="1">
        <v>0.03695</v>
      </c>
      <c r="P223" s="1">
        <v>-0.572</v>
      </c>
      <c r="Q223" s="1">
        <v>57.544</v>
      </c>
      <c r="R223" s="1">
        <v>0.14173</v>
      </c>
      <c r="S223" s="1">
        <v>-1.194</v>
      </c>
      <c r="T223" s="1">
        <v>21.19</v>
      </c>
      <c r="U223" s="1">
        <v>0.12631</v>
      </c>
    </row>
    <row r="224" spans="1:21" ht="12.75">
      <c r="A224" s="1">
        <v>18.083</v>
      </c>
      <c r="B224" s="1">
        <v>1</v>
      </c>
      <c r="C224" s="1">
        <v>177.13</v>
      </c>
      <c r="D224" s="1">
        <v>0.03953</v>
      </c>
      <c r="E224" s="1">
        <v>-0.606</v>
      </c>
      <c r="F224" s="1">
        <v>66.9883</v>
      </c>
      <c r="G224" s="1">
        <v>0.13735</v>
      </c>
      <c r="H224" s="1">
        <v>-1.484</v>
      </c>
      <c r="I224" s="1">
        <v>21.095</v>
      </c>
      <c r="J224" s="1">
        <v>0.11635</v>
      </c>
      <c r="K224" s="1"/>
      <c r="L224" s="1">
        <v>18.083</v>
      </c>
      <c r="M224" s="1">
        <v>1</v>
      </c>
      <c r="N224" s="1">
        <v>163.58</v>
      </c>
      <c r="O224" s="1">
        <v>0.03695</v>
      </c>
      <c r="P224" s="1">
        <v>-0.574</v>
      </c>
      <c r="Q224" s="1">
        <v>57.5847</v>
      </c>
      <c r="R224" s="1">
        <v>0.14168</v>
      </c>
      <c r="S224" s="1">
        <v>-1.193</v>
      </c>
      <c r="T224" s="1">
        <v>21.216</v>
      </c>
      <c r="U224" s="1">
        <v>0.12627</v>
      </c>
    </row>
    <row r="225" spans="1:21" ht="12.75">
      <c r="A225" s="1">
        <v>18.167</v>
      </c>
      <c r="B225" s="1">
        <v>1</v>
      </c>
      <c r="C225" s="1">
        <v>177.17</v>
      </c>
      <c r="D225" s="1">
        <v>0.03948</v>
      </c>
      <c r="E225" s="1">
        <v>-0.613</v>
      </c>
      <c r="F225" s="1">
        <v>67.147</v>
      </c>
      <c r="G225" s="1">
        <v>0.13688</v>
      </c>
      <c r="H225" s="1">
        <v>-1.48</v>
      </c>
      <c r="I225" s="1">
        <v>21.136</v>
      </c>
      <c r="J225" s="1">
        <v>0.11631</v>
      </c>
      <c r="K225" s="1"/>
      <c r="L225" s="1">
        <v>18.167</v>
      </c>
      <c r="M225" s="1">
        <v>1</v>
      </c>
      <c r="N225" s="1">
        <v>163.59</v>
      </c>
      <c r="O225" s="1">
        <v>0.03694</v>
      </c>
      <c r="P225" s="1">
        <v>-0.576</v>
      </c>
      <c r="Q225" s="1">
        <v>57.6235</v>
      </c>
      <c r="R225" s="1">
        <v>0.14165</v>
      </c>
      <c r="S225" s="1">
        <v>-1.191</v>
      </c>
      <c r="T225" s="1">
        <v>21.242</v>
      </c>
      <c r="U225" s="1">
        <v>0.12622</v>
      </c>
    </row>
    <row r="226" spans="1:21" ht="12.75">
      <c r="A226" s="1">
        <v>18.25</v>
      </c>
      <c r="B226" s="1">
        <v>1</v>
      </c>
      <c r="C226" s="1">
        <v>177.2</v>
      </c>
      <c r="D226" s="1">
        <v>0.03945</v>
      </c>
      <c r="E226" s="1">
        <v>-0.62</v>
      </c>
      <c r="F226" s="1">
        <v>67.3</v>
      </c>
      <c r="G226" s="1">
        <v>0.13643</v>
      </c>
      <c r="H226" s="1">
        <v>-1.476</v>
      </c>
      <c r="I226" s="1">
        <v>21.178</v>
      </c>
      <c r="J226" s="1">
        <v>0.11628</v>
      </c>
      <c r="K226" s="1"/>
      <c r="L226" s="1">
        <v>18.25</v>
      </c>
      <c r="M226" s="1">
        <v>1</v>
      </c>
      <c r="N226" s="1">
        <v>163.6</v>
      </c>
      <c r="O226" s="1">
        <v>0.03693</v>
      </c>
      <c r="P226" s="1">
        <v>-0.578</v>
      </c>
      <c r="Q226" s="1">
        <v>57.66</v>
      </c>
      <c r="R226" s="1">
        <v>0.14161</v>
      </c>
      <c r="S226" s="1">
        <v>-1.19</v>
      </c>
      <c r="T226" s="1">
        <v>21.267</v>
      </c>
      <c r="U226" s="1">
        <v>0.12617</v>
      </c>
    </row>
    <row r="227" spans="1:21" ht="12.75">
      <c r="A227" s="1">
        <v>18.333</v>
      </c>
      <c r="B227" s="1">
        <v>1</v>
      </c>
      <c r="C227" s="1">
        <v>177.23</v>
      </c>
      <c r="D227" s="1">
        <v>0.03942</v>
      </c>
      <c r="E227" s="1">
        <v>-0.627</v>
      </c>
      <c r="F227" s="1">
        <v>67.448</v>
      </c>
      <c r="G227" s="1">
        <v>0.13601</v>
      </c>
      <c r="H227" s="1">
        <v>-1.472</v>
      </c>
      <c r="I227" s="1">
        <v>21.22</v>
      </c>
      <c r="J227" s="1">
        <v>0.11624</v>
      </c>
      <c r="K227" s="1"/>
      <c r="L227" s="1">
        <v>18.333</v>
      </c>
      <c r="M227" s="1">
        <v>1</v>
      </c>
      <c r="N227" s="1">
        <v>163.6</v>
      </c>
      <c r="O227" s="1">
        <v>0.03693</v>
      </c>
      <c r="P227" s="1">
        <v>-0.58</v>
      </c>
      <c r="Q227" s="1">
        <v>57.6953</v>
      </c>
      <c r="R227" s="1">
        <v>0.14157</v>
      </c>
      <c r="S227" s="1">
        <v>-1.189</v>
      </c>
      <c r="T227" s="1">
        <v>21.293</v>
      </c>
      <c r="U227" s="1">
        <v>0.12613</v>
      </c>
    </row>
    <row r="228" spans="1:21" ht="12.75">
      <c r="A228" s="1">
        <v>18.417</v>
      </c>
      <c r="B228" s="1">
        <v>1</v>
      </c>
      <c r="C228" s="1">
        <v>177.25</v>
      </c>
      <c r="D228" s="1">
        <v>0.0394</v>
      </c>
      <c r="E228" s="1">
        <v>-0.633</v>
      </c>
      <c r="F228" s="1">
        <v>67.5898</v>
      </c>
      <c r="G228" s="1">
        <v>0.13561</v>
      </c>
      <c r="H228" s="1">
        <v>-1.467</v>
      </c>
      <c r="I228" s="1">
        <v>21.26</v>
      </c>
      <c r="J228" s="1">
        <v>0.1162</v>
      </c>
      <c r="K228" s="1"/>
      <c r="L228" s="1">
        <v>18.417</v>
      </c>
      <c r="M228" s="1">
        <v>1</v>
      </c>
      <c r="N228" s="1">
        <v>163.61</v>
      </c>
      <c r="O228" s="1">
        <v>0.03692</v>
      </c>
      <c r="P228" s="1">
        <v>-0.582</v>
      </c>
      <c r="Q228" s="1">
        <v>57.7288</v>
      </c>
      <c r="R228" s="1">
        <v>0.14154</v>
      </c>
      <c r="S228" s="1">
        <v>-1.188</v>
      </c>
      <c r="T228" s="1">
        <v>21.317</v>
      </c>
      <c r="U228" s="1">
        <v>0.12608</v>
      </c>
    </row>
    <row r="229" spans="1:21" ht="12.75">
      <c r="A229" s="1">
        <v>18.5</v>
      </c>
      <c r="B229" s="1">
        <v>1</v>
      </c>
      <c r="C229" s="1">
        <v>177.26</v>
      </c>
      <c r="D229" s="1">
        <v>0.03938</v>
      </c>
      <c r="E229" s="1">
        <v>-0.639</v>
      </c>
      <c r="F229" s="1">
        <v>67.728</v>
      </c>
      <c r="G229" s="1">
        <v>0.13523</v>
      </c>
      <c r="H229" s="1">
        <v>-1.463</v>
      </c>
      <c r="I229" s="1">
        <v>21.301</v>
      </c>
      <c r="J229" s="1">
        <v>0.11617</v>
      </c>
      <c r="K229" s="1"/>
      <c r="L229" s="1">
        <v>18.5</v>
      </c>
      <c r="M229" s="1">
        <v>1</v>
      </c>
      <c r="N229" s="1">
        <v>163.61</v>
      </c>
      <c r="O229" s="1">
        <v>0.03692</v>
      </c>
      <c r="P229" s="1">
        <v>-0.583</v>
      </c>
      <c r="Q229" s="1">
        <v>57.76</v>
      </c>
      <c r="R229" s="1">
        <v>0.14151</v>
      </c>
      <c r="S229" s="1">
        <v>-1.186</v>
      </c>
      <c r="T229" s="1">
        <v>21.342</v>
      </c>
      <c r="U229" s="1">
        <v>0.12604</v>
      </c>
    </row>
    <row r="230" spans="1:21" ht="12.75">
      <c r="A230" s="1">
        <v>18.583</v>
      </c>
      <c r="B230" s="1">
        <v>1</v>
      </c>
      <c r="C230" s="1">
        <v>177.27</v>
      </c>
      <c r="D230" s="1">
        <v>0.03937</v>
      </c>
      <c r="E230" s="1">
        <v>-0.645</v>
      </c>
      <c r="F230" s="1">
        <v>67.8607</v>
      </c>
      <c r="G230" s="1">
        <v>0.13488</v>
      </c>
      <c r="H230" s="1">
        <v>-1.459</v>
      </c>
      <c r="I230" s="1">
        <v>21.342</v>
      </c>
      <c r="J230" s="1">
        <v>0.11613</v>
      </c>
      <c r="K230" s="1"/>
      <c r="L230" s="1">
        <v>18.583</v>
      </c>
      <c r="M230" s="1">
        <v>1</v>
      </c>
      <c r="N230" s="1">
        <v>163.62</v>
      </c>
      <c r="O230" s="1">
        <v>0.03691</v>
      </c>
      <c r="P230" s="1">
        <v>-0.585</v>
      </c>
      <c r="Q230" s="1">
        <v>57.7904</v>
      </c>
      <c r="R230" s="1">
        <v>0.14148</v>
      </c>
      <c r="S230" s="1">
        <v>-1.185</v>
      </c>
      <c r="T230" s="1">
        <v>21.366</v>
      </c>
      <c r="U230" s="1">
        <v>0.126</v>
      </c>
    </row>
    <row r="231" spans="1:21" ht="12.75">
      <c r="A231" s="1">
        <v>18.667</v>
      </c>
      <c r="B231" s="1">
        <v>1</v>
      </c>
      <c r="C231" s="1">
        <v>177.27</v>
      </c>
      <c r="D231" s="1">
        <v>0.03936</v>
      </c>
      <c r="E231" s="1">
        <v>-0.651</v>
      </c>
      <c r="F231" s="1">
        <v>67.988</v>
      </c>
      <c r="G231" s="1">
        <v>0.13453</v>
      </c>
      <c r="H231" s="1">
        <v>-1.455</v>
      </c>
      <c r="I231" s="1">
        <v>21.382</v>
      </c>
      <c r="J231" s="1">
        <v>0.11609</v>
      </c>
      <c r="K231" s="1"/>
      <c r="L231" s="1">
        <v>18.667</v>
      </c>
      <c r="M231" s="1">
        <v>1</v>
      </c>
      <c r="N231" s="1">
        <v>163.62</v>
      </c>
      <c r="O231" s="1">
        <v>0.03691</v>
      </c>
      <c r="P231" s="1">
        <v>-0.586</v>
      </c>
      <c r="Q231" s="1">
        <v>57.8199</v>
      </c>
      <c r="R231" s="1">
        <v>0.14145</v>
      </c>
      <c r="S231" s="1">
        <v>-1.184</v>
      </c>
      <c r="T231" s="1">
        <v>21.39</v>
      </c>
      <c r="U231" s="1">
        <v>0.12595</v>
      </c>
    </row>
    <row r="232" spans="1:21" ht="12.75">
      <c r="A232" s="1">
        <v>18.75</v>
      </c>
      <c r="B232" s="1">
        <v>1</v>
      </c>
      <c r="C232" s="1">
        <v>177.28</v>
      </c>
      <c r="D232" s="1">
        <v>0.03936</v>
      </c>
      <c r="E232" s="1">
        <v>-0.656</v>
      </c>
      <c r="F232" s="1">
        <v>68.111</v>
      </c>
      <c r="G232" s="1">
        <v>0.13422</v>
      </c>
      <c r="H232" s="1">
        <v>-1.451</v>
      </c>
      <c r="I232" s="1">
        <v>21.422</v>
      </c>
      <c r="J232" s="1">
        <v>0.11605</v>
      </c>
      <c r="K232" s="1"/>
      <c r="L232" s="1">
        <v>18.75</v>
      </c>
      <c r="M232" s="1">
        <v>1</v>
      </c>
      <c r="N232" s="1">
        <v>163.62</v>
      </c>
      <c r="O232" s="1">
        <v>0.03691</v>
      </c>
      <c r="P232" s="1">
        <v>-0.588</v>
      </c>
      <c r="Q232" s="1">
        <v>57.847</v>
      </c>
      <c r="R232" s="1">
        <v>0.14142</v>
      </c>
      <c r="S232" s="1">
        <v>-1.183</v>
      </c>
      <c r="T232" s="1">
        <v>21.413</v>
      </c>
      <c r="U232" s="1">
        <v>0.12591</v>
      </c>
    </row>
    <row r="233" spans="1:21" ht="12.75">
      <c r="A233" s="1">
        <v>18.833</v>
      </c>
      <c r="B233" s="1">
        <v>1</v>
      </c>
      <c r="C233" s="1">
        <v>177.28</v>
      </c>
      <c r="D233" s="1">
        <v>0.03936</v>
      </c>
      <c r="E233" s="1">
        <v>-0.662</v>
      </c>
      <c r="F233" s="1">
        <v>68.2298</v>
      </c>
      <c r="G233" s="1">
        <v>0.13392</v>
      </c>
      <c r="H233" s="1">
        <v>-1.447</v>
      </c>
      <c r="I233" s="1">
        <v>21.461</v>
      </c>
      <c r="J233" s="1">
        <v>0.11602</v>
      </c>
      <c r="K233" s="1"/>
      <c r="L233" s="1">
        <v>18.833</v>
      </c>
      <c r="M233" s="1">
        <v>1</v>
      </c>
      <c r="N233" s="1">
        <v>163.63</v>
      </c>
      <c r="O233" s="1">
        <v>0.03691</v>
      </c>
      <c r="P233" s="1">
        <v>-0.589</v>
      </c>
      <c r="Q233" s="1">
        <v>57.8728</v>
      </c>
      <c r="R233" s="1">
        <v>0.1414</v>
      </c>
      <c r="S233" s="1">
        <v>-1.181</v>
      </c>
      <c r="T233" s="1">
        <v>21.436</v>
      </c>
      <c r="U233" s="1">
        <v>0.12587</v>
      </c>
    </row>
    <row r="234" spans="1:21" ht="12.75">
      <c r="A234" s="1">
        <v>18.917</v>
      </c>
      <c r="B234" s="1">
        <v>1</v>
      </c>
      <c r="C234" s="1">
        <v>177.28</v>
      </c>
      <c r="D234" s="1">
        <v>0.03936</v>
      </c>
      <c r="E234" s="1">
        <v>-0.667</v>
      </c>
      <c r="F234" s="1">
        <v>68.3437</v>
      </c>
      <c r="G234" s="1">
        <v>0.13363</v>
      </c>
      <c r="H234" s="1">
        <v>-1.443</v>
      </c>
      <c r="I234" s="1">
        <v>21.501</v>
      </c>
      <c r="J234" s="1">
        <v>0.11598</v>
      </c>
      <c r="K234" s="1"/>
      <c r="L234" s="1">
        <v>18.917</v>
      </c>
      <c r="M234" s="1">
        <v>1</v>
      </c>
      <c r="N234" s="1">
        <v>163.63</v>
      </c>
      <c r="O234" s="1">
        <v>0.03691</v>
      </c>
      <c r="P234" s="1">
        <v>-0.59</v>
      </c>
      <c r="Q234" s="1">
        <v>57.897</v>
      </c>
      <c r="R234" s="1">
        <v>0.14137</v>
      </c>
      <c r="S234" s="1">
        <v>-1.18</v>
      </c>
      <c r="T234" s="1">
        <v>21.459</v>
      </c>
      <c r="U234" s="1">
        <v>0.12582</v>
      </c>
    </row>
    <row r="235" spans="1:21" ht="12.75">
      <c r="A235" s="1">
        <v>19</v>
      </c>
      <c r="B235" s="1">
        <v>1</v>
      </c>
      <c r="C235" s="1">
        <v>177.28</v>
      </c>
      <c r="D235" s="1">
        <v>0.03935</v>
      </c>
      <c r="E235" s="1">
        <v>-0.671</v>
      </c>
      <c r="F235" s="1">
        <v>68.454</v>
      </c>
      <c r="G235" s="1">
        <v>0.13335</v>
      </c>
      <c r="H235" s="1">
        <v>-1.439</v>
      </c>
      <c r="I235" s="1">
        <v>21.54</v>
      </c>
      <c r="J235" s="1">
        <v>0.11594</v>
      </c>
      <c r="K235" s="1"/>
      <c r="L235" s="1">
        <v>19</v>
      </c>
      <c r="M235" s="1">
        <v>1</v>
      </c>
      <c r="N235" s="1">
        <v>163.63</v>
      </c>
      <c r="O235" s="1">
        <v>0.03691</v>
      </c>
      <c r="P235" s="1">
        <v>-0.591</v>
      </c>
      <c r="Q235" s="1">
        <v>57.92</v>
      </c>
      <c r="R235" s="1">
        <v>0.14135</v>
      </c>
      <c r="S235" s="1">
        <v>-1.179</v>
      </c>
      <c r="T235" s="1">
        <v>21.482</v>
      </c>
      <c r="U235" s="1">
        <v>0.12578</v>
      </c>
    </row>
    <row r="236" spans="1:21" ht="12.75">
      <c r="A236" s="1">
        <v>19.083</v>
      </c>
      <c r="B236" s="1">
        <v>1</v>
      </c>
      <c r="C236" s="1">
        <v>177.29</v>
      </c>
      <c r="D236" s="1">
        <v>0.03935</v>
      </c>
      <c r="E236" s="1">
        <v>-0.676</v>
      </c>
      <c r="F236" s="1">
        <v>68.5595</v>
      </c>
      <c r="G236" s="1">
        <v>0.1331</v>
      </c>
      <c r="H236" s="1">
        <v>-1.435</v>
      </c>
      <c r="I236" s="1">
        <v>21.578</v>
      </c>
      <c r="J236" s="1">
        <v>0.11591</v>
      </c>
      <c r="K236" s="1"/>
      <c r="L236" s="1">
        <v>19.083</v>
      </c>
      <c r="M236" s="1">
        <v>1</v>
      </c>
      <c r="N236" s="1">
        <v>163.63</v>
      </c>
      <c r="O236" s="1">
        <v>0.03691</v>
      </c>
      <c r="P236" s="1">
        <v>-0.593</v>
      </c>
      <c r="Q236" s="1">
        <v>57.9421</v>
      </c>
      <c r="R236" s="1">
        <v>0.14133</v>
      </c>
      <c r="S236" s="1">
        <v>-1.178</v>
      </c>
      <c r="T236" s="1">
        <v>21.504</v>
      </c>
      <c r="U236" s="1">
        <v>0.12574</v>
      </c>
    </row>
    <row r="237" spans="1:21" ht="12.75">
      <c r="A237" s="1">
        <v>19.167</v>
      </c>
      <c r="B237" s="1">
        <v>1</v>
      </c>
      <c r="C237" s="1">
        <v>177.29</v>
      </c>
      <c r="D237" s="1">
        <v>0.03934</v>
      </c>
      <c r="E237" s="1">
        <v>-0.68</v>
      </c>
      <c r="F237" s="1">
        <v>68.6613</v>
      </c>
      <c r="G237" s="1">
        <v>0.13284</v>
      </c>
      <c r="H237" s="1">
        <v>-1.431</v>
      </c>
      <c r="I237" s="1">
        <v>21.617</v>
      </c>
      <c r="J237" s="1">
        <v>0.11587</v>
      </c>
      <c r="K237" s="1"/>
      <c r="L237" s="1">
        <v>19.167</v>
      </c>
      <c r="M237" s="1">
        <v>1</v>
      </c>
      <c r="N237" s="1">
        <v>163.63</v>
      </c>
      <c r="O237" s="1">
        <v>0.03691</v>
      </c>
      <c r="P237" s="1">
        <v>-0.594</v>
      </c>
      <c r="Q237" s="1">
        <v>57.9627</v>
      </c>
      <c r="R237" s="1">
        <v>0.14131</v>
      </c>
      <c r="S237" s="1">
        <v>-1.177</v>
      </c>
      <c r="T237" s="1">
        <v>21.527</v>
      </c>
      <c r="U237" s="1">
        <v>0.1257</v>
      </c>
    </row>
    <row r="238" spans="1:21" ht="12.75">
      <c r="A238" s="1">
        <v>19.25</v>
      </c>
      <c r="B238" s="1">
        <v>1</v>
      </c>
      <c r="C238" s="1">
        <v>177.29</v>
      </c>
      <c r="D238" s="1">
        <v>0.03934</v>
      </c>
      <c r="E238" s="1">
        <v>-0.685</v>
      </c>
      <c r="F238" s="1">
        <v>68.76</v>
      </c>
      <c r="G238" s="1">
        <v>0.13261</v>
      </c>
      <c r="H238" s="1">
        <v>-1.427</v>
      </c>
      <c r="I238" s="1">
        <v>21.655</v>
      </c>
      <c r="J238" s="1">
        <v>0.11583</v>
      </c>
      <c r="K238" s="1"/>
      <c r="L238" s="1">
        <v>19.25</v>
      </c>
      <c r="M238" s="1">
        <v>1</v>
      </c>
      <c r="N238" s="1">
        <v>163.63</v>
      </c>
      <c r="O238" s="1">
        <v>0.03691</v>
      </c>
      <c r="P238" s="1">
        <v>-0.595</v>
      </c>
      <c r="Q238" s="1">
        <v>57.982</v>
      </c>
      <c r="R238" s="1">
        <v>0.14129</v>
      </c>
      <c r="S238" s="1">
        <v>-1.175</v>
      </c>
      <c r="T238" s="1">
        <v>21.548</v>
      </c>
      <c r="U238" s="1">
        <v>0.12566</v>
      </c>
    </row>
    <row r="239" spans="1:21" ht="12.75">
      <c r="A239" s="1">
        <v>19.333</v>
      </c>
      <c r="B239" s="1">
        <v>1</v>
      </c>
      <c r="C239" s="1">
        <v>177.3</v>
      </c>
      <c r="D239" s="1">
        <v>0.03934</v>
      </c>
      <c r="E239" s="1">
        <v>-0.689</v>
      </c>
      <c r="F239" s="1">
        <v>68.8555</v>
      </c>
      <c r="G239" s="1">
        <v>0.13239</v>
      </c>
      <c r="H239" s="1">
        <v>-1.423</v>
      </c>
      <c r="I239" s="1">
        <v>21.693</v>
      </c>
      <c r="J239" s="1">
        <v>0.1158</v>
      </c>
      <c r="K239" s="1"/>
      <c r="L239" s="1">
        <v>19.333</v>
      </c>
      <c r="M239" s="1">
        <v>1</v>
      </c>
      <c r="N239" s="1">
        <v>163.63</v>
      </c>
      <c r="O239" s="1">
        <v>0.03691</v>
      </c>
      <c r="P239" s="1">
        <v>-0.595</v>
      </c>
      <c r="Q239" s="1">
        <v>58.0002</v>
      </c>
      <c r="R239" s="1">
        <v>0.14127</v>
      </c>
      <c r="S239" s="1">
        <v>-1.174</v>
      </c>
      <c r="T239" s="1">
        <v>21.57</v>
      </c>
      <c r="U239" s="1">
        <v>0.12561</v>
      </c>
    </row>
    <row r="240" spans="1:21" ht="12.75">
      <c r="A240" s="1">
        <v>19.417</v>
      </c>
      <c r="B240" s="1">
        <v>1</v>
      </c>
      <c r="C240" s="1">
        <v>177.3</v>
      </c>
      <c r="D240" s="1">
        <v>0.03934</v>
      </c>
      <c r="E240" s="1">
        <v>-0.693</v>
      </c>
      <c r="F240" s="1">
        <v>68.9467</v>
      </c>
      <c r="G240" s="1">
        <v>0.13217</v>
      </c>
      <c r="H240" s="1">
        <v>-1.419</v>
      </c>
      <c r="I240" s="1">
        <v>21.73</v>
      </c>
      <c r="J240" s="1">
        <v>0.11576</v>
      </c>
      <c r="K240" s="1"/>
      <c r="L240" s="1">
        <v>19.417</v>
      </c>
      <c r="M240" s="1">
        <v>1</v>
      </c>
      <c r="N240" s="1">
        <v>163.63</v>
      </c>
      <c r="O240" s="1">
        <v>0.03691</v>
      </c>
      <c r="P240" s="1">
        <v>-0.596</v>
      </c>
      <c r="Q240" s="1">
        <v>58.0164</v>
      </c>
      <c r="R240" s="1">
        <v>0.14126</v>
      </c>
      <c r="S240" s="1">
        <v>-1.173</v>
      </c>
      <c r="T240" s="1">
        <v>21.591</v>
      </c>
      <c r="U240" s="1">
        <v>0.12558</v>
      </c>
    </row>
    <row r="241" spans="1:21" ht="12.75">
      <c r="A241" s="1">
        <v>19.5</v>
      </c>
      <c r="B241" s="1">
        <v>1</v>
      </c>
      <c r="C241" s="1">
        <v>177.3</v>
      </c>
      <c r="D241" s="1">
        <v>0.03934</v>
      </c>
      <c r="E241" s="1">
        <v>-0.697</v>
      </c>
      <c r="F241" s="1">
        <v>69.036</v>
      </c>
      <c r="G241" s="1">
        <v>0.13197</v>
      </c>
      <c r="H241" s="1">
        <v>-1.415</v>
      </c>
      <c r="I241" s="1">
        <v>21.768</v>
      </c>
      <c r="J241" s="1">
        <v>0.11572</v>
      </c>
      <c r="K241" s="1"/>
      <c r="L241" s="1">
        <v>19.5</v>
      </c>
      <c r="M241" s="1">
        <v>1</v>
      </c>
      <c r="N241" s="1">
        <v>163.63</v>
      </c>
      <c r="O241" s="1">
        <v>0.0369</v>
      </c>
      <c r="P241" s="1">
        <v>-0.597</v>
      </c>
      <c r="Q241" s="1">
        <v>58.032</v>
      </c>
      <c r="R241" s="1">
        <v>0.14124</v>
      </c>
      <c r="S241" s="1">
        <v>-1.172</v>
      </c>
      <c r="T241" s="1">
        <v>21.612</v>
      </c>
      <c r="U241" s="1">
        <v>0.12554</v>
      </c>
    </row>
    <row r="242" spans="1:21" ht="12.75">
      <c r="A242" s="1">
        <v>19.583</v>
      </c>
      <c r="B242" s="1">
        <v>1</v>
      </c>
      <c r="C242" s="1">
        <v>177.3</v>
      </c>
      <c r="D242" s="1">
        <v>0.03933</v>
      </c>
      <c r="E242" s="1">
        <v>-0.7</v>
      </c>
      <c r="F242" s="1">
        <v>69.1223</v>
      </c>
      <c r="G242" s="1">
        <v>0.13177</v>
      </c>
      <c r="H242" s="1">
        <v>-1.412</v>
      </c>
      <c r="I242" s="1">
        <v>21.805</v>
      </c>
      <c r="J242" s="1">
        <v>0.11569</v>
      </c>
      <c r="K242" s="1"/>
      <c r="L242" s="1">
        <v>19.583</v>
      </c>
      <c r="M242" s="1">
        <v>1</v>
      </c>
      <c r="N242" s="1">
        <v>163.63</v>
      </c>
      <c r="O242" s="1">
        <v>0.0369</v>
      </c>
      <c r="P242" s="1">
        <v>-0.598</v>
      </c>
      <c r="Q242" s="1">
        <v>58.0464</v>
      </c>
      <c r="R242" s="1">
        <v>0.14123</v>
      </c>
      <c r="S242" s="1">
        <v>-1.171</v>
      </c>
      <c r="T242" s="1">
        <v>21.633</v>
      </c>
      <c r="U242" s="1">
        <v>0.1255</v>
      </c>
    </row>
    <row r="243" spans="1:21" ht="12.75">
      <c r="A243" s="1">
        <v>19.667</v>
      </c>
      <c r="B243" s="1">
        <v>1</v>
      </c>
      <c r="C243" s="1">
        <v>177.3</v>
      </c>
      <c r="D243" s="1">
        <v>0.03933</v>
      </c>
      <c r="E243" s="1">
        <v>-0.704</v>
      </c>
      <c r="F243" s="1">
        <v>69.2067</v>
      </c>
      <c r="G243" s="1">
        <v>0.13158</v>
      </c>
      <c r="H243" s="1">
        <v>-1.408</v>
      </c>
      <c r="I243" s="1">
        <v>21.842</v>
      </c>
      <c r="J243" s="1">
        <v>0.11565</v>
      </c>
      <c r="K243" s="1"/>
      <c r="L243" s="1">
        <v>19.667</v>
      </c>
      <c r="M243" s="1">
        <v>1</v>
      </c>
      <c r="N243" s="1">
        <v>163.63</v>
      </c>
      <c r="O243" s="1">
        <v>0.0369</v>
      </c>
      <c r="P243" s="1">
        <v>-0.599</v>
      </c>
      <c r="Q243" s="1">
        <v>58.0597</v>
      </c>
      <c r="R243" s="1">
        <v>0.14122</v>
      </c>
      <c r="S243" s="1">
        <v>-1.169</v>
      </c>
      <c r="T243" s="1">
        <v>21.653</v>
      </c>
      <c r="U243" s="1">
        <v>0.12546</v>
      </c>
    </row>
    <row r="244" spans="1:21" ht="12.75">
      <c r="A244" s="1">
        <v>19.75</v>
      </c>
      <c r="B244" s="1">
        <v>1</v>
      </c>
      <c r="C244" s="1">
        <v>177.31</v>
      </c>
      <c r="D244" s="1">
        <v>0.03932</v>
      </c>
      <c r="E244" s="1">
        <v>-0.708</v>
      </c>
      <c r="F244" s="1">
        <v>69.289</v>
      </c>
      <c r="G244" s="1">
        <v>0.13139</v>
      </c>
      <c r="H244" s="1">
        <v>-1.404</v>
      </c>
      <c r="I244" s="1">
        <v>21.878</v>
      </c>
      <c r="J244" s="1">
        <v>0.11561</v>
      </c>
      <c r="K244" s="1"/>
      <c r="L244" s="1">
        <v>19.75</v>
      </c>
      <c r="M244" s="1">
        <v>1</v>
      </c>
      <c r="N244" s="1">
        <v>163.63</v>
      </c>
      <c r="O244" s="1">
        <v>0.0369</v>
      </c>
      <c r="P244" s="1">
        <v>-0.599</v>
      </c>
      <c r="Q244" s="1">
        <v>58.072</v>
      </c>
      <c r="R244" s="1">
        <v>0.1412</v>
      </c>
      <c r="S244" s="1">
        <v>-1.168</v>
      </c>
      <c r="T244" s="1">
        <v>21.674</v>
      </c>
      <c r="U244" s="1">
        <v>0.12542</v>
      </c>
    </row>
    <row r="245" spans="1:21" ht="12.75">
      <c r="A245" s="1">
        <v>19.833</v>
      </c>
      <c r="B245" s="1">
        <v>1</v>
      </c>
      <c r="C245" s="1">
        <v>177.32</v>
      </c>
      <c r="D245" s="1">
        <v>0.03931</v>
      </c>
      <c r="E245" s="1">
        <v>-0.711</v>
      </c>
      <c r="F245" s="1">
        <v>69.3693</v>
      </c>
      <c r="G245" s="1">
        <v>0.13122</v>
      </c>
      <c r="H245" s="1">
        <v>-1.4</v>
      </c>
      <c r="I245" s="1">
        <v>21.914</v>
      </c>
      <c r="J245" s="1">
        <v>0.11558</v>
      </c>
      <c r="K245" s="1"/>
      <c r="L245" s="1">
        <v>19.833</v>
      </c>
      <c r="M245" s="1">
        <v>1</v>
      </c>
      <c r="N245" s="1">
        <v>163.64</v>
      </c>
      <c r="O245" s="1">
        <v>0.0369</v>
      </c>
      <c r="P245" s="1">
        <v>-0.6</v>
      </c>
      <c r="Q245" s="1">
        <v>58.0833</v>
      </c>
      <c r="R245" s="1">
        <v>0.14119</v>
      </c>
      <c r="S245" s="1">
        <v>-1.167</v>
      </c>
      <c r="T245" s="1">
        <v>21.695</v>
      </c>
      <c r="U245" s="1">
        <v>0.12538</v>
      </c>
    </row>
    <row r="246" spans="1:21" ht="12.75">
      <c r="A246" s="1">
        <v>19.917</v>
      </c>
      <c r="B246" s="1">
        <v>1</v>
      </c>
      <c r="C246" s="1">
        <v>177.33</v>
      </c>
      <c r="D246" s="1">
        <v>0.0393</v>
      </c>
      <c r="E246" s="1">
        <v>-0.714</v>
      </c>
      <c r="F246" s="1">
        <v>69.447</v>
      </c>
      <c r="G246" s="1">
        <v>0.13105</v>
      </c>
      <c r="H246" s="1">
        <v>-1.396</v>
      </c>
      <c r="I246" s="1">
        <v>21.951</v>
      </c>
      <c r="J246" s="1">
        <v>0.11554</v>
      </c>
      <c r="K246" s="1"/>
      <c r="L246" s="1">
        <v>19.917</v>
      </c>
      <c r="M246" s="1">
        <v>1</v>
      </c>
      <c r="N246" s="1">
        <v>163.64</v>
      </c>
      <c r="O246" s="1">
        <v>0.0369</v>
      </c>
      <c r="P246" s="1">
        <v>-0.6</v>
      </c>
      <c r="Q246" s="1">
        <v>58.0936</v>
      </c>
      <c r="R246" s="1">
        <v>0.14118</v>
      </c>
      <c r="S246" s="1">
        <v>-1.166</v>
      </c>
      <c r="T246" s="1">
        <v>21.715</v>
      </c>
      <c r="U246" s="1">
        <v>0.12534</v>
      </c>
    </row>
    <row r="247" spans="1:21" ht="12.75">
      <c r="A247" s="1">
        <v>20</v>
      </c>
      <c r="B247" s="1">
        <v>1</v>
      </c>
      <c r="C247" s="1">
        <v>177.34</v>
      </c>
      <c r="D247" s="1">
        <v>0.03929</v>
      </c>
      <c r="E247" s="1">
        <v>-0.718</v>
      </c>
      <c r="F247" s="1">
        <v>69.524</v>
      </c>
      <c r="G247" s="1">
        <v>0.13088</v>
      </c>
      <c r="H247" s="1">
        <v>-1.392</v>
      </c>
      <c r="I247" s="1">
        <v>21.986</v>
      </c>
      <c r="J247" s="1">
        <v>0.11551</v>
      </c>
      <c r="K247" s="1"/>
      <c r="L247" s="1">
        <v>20</v>
      </c>
      <c r="M247" s="1">
        <v>1</v>
      </c>
      <c r="N247" s="1">
        <v>163.64</v>
      </c>
      <c r="O247" s="1">
        <v>0.0369</v>
      </c>
      <c r="P247" s="1">
        <v>-0.601</v>
      </c>
      <c r="Q247" s="1">
        <v>58.104</v>
      </c>
      <c r="R247" s="1">
        <v>0.14117</v>
      </c>
      <c r="S247" s="1">
        <v>-1.165</v>
      </c>
      <c r="T247" s="1">
        <v>21.735</v>
      </c>
      <c r="U247" s="1">
        <v>0.1253</v>
      </c>
    </row>
    <row r="248" spans="1:21" ht="12.75">
      <c r="A248" s="1">
        <v>20.083</v>
      </c>
      <c r="B248" s="1">
        <v>1</v>
      </c>
      <c r="C248" s="1">
        <v>177.36</v>
      </c>
      <c r="D248" s="1">
        <v>0.03927</v>
      </c>
      <c r="E248" s="1">
        <v>-0.721</v>
      </c>
      <c r="F248" s="1">
        <v>69.5987</v>
      </c>
      <c r="G248" s="1">
        <v>0.13071</v>
      </c>
      <c r="H248" s="1">
        <v>-1.388</v>
      </c>
      <c r="I248" s="1">
        <v>22.022</v>
      </c>
      <c r="J248" s="1">
        <v>0.11547</v>
      </c>
      <c r="K248" s="1"/>
      <c r="L248" s="1">
        <v>20.083</v>
      </c>
      <c r="M248" s="1">
        <v>1</v>
      </c>
      <c r="N248" s="1">
        <v>163.64</v>
      </c>
      <c r="O248" s="1">
        <v>0.0369</v>
      </c>
      <c r="P248" s="1">
        <v>-0.601</v>
      </c>
      <c r="Q248" s="1">
        <v>58.1127</v>
      </c>
      <c r="R248" s="1">
        <v>0.14116</v>
      </c>
      <c r="S248" s="1">
        <v>-1.163</v>
      </c>
      <c r="T248" s="1">
        <v>21.755</v>
      </c>
      <c r="U248" s="1">
        <v>0.12527</v>
      </c>
    </row>
    <row r="249" spans="1:21" ht="12.75">
      <c r="A249" s="1">
        <v>20.167</v>
      </c>
      <c r="B249" s="1">
        <v>1</v>
      </c>
      <c r="C249" s="1">
        <v>177.37</v>
      </c>
      <c r="D249" s="1">
        <v>0.03925</v>
      </c>
      <c r="E249" s="1">
        <v>-0.724</v>
      </c>
      <c r="F249" s="1">
        <v>69.672</v>
      </c>
      <c r="G249" s="1">
        <v>0.13056</v>
      </c>
      <c r="H249" s="1">
        <v>-1.385</v>
      </c>
      <c r="I249" s="1">
        <v>22.058</v>
      </c>
      <c r="J249" s="1">
        <v>0.11543</v>
      </c>
      <c r="K249" s="1"/>
      <c r="L249" s="1">
        <v>20.167</v>
      </c>
      <c r="M249" s="1">
        <v>1</v>
      </c>
      <c r="N249" s="1">
        <v>163.64</v>
      </c>
      <c r="O249" s="1">
        <v>0.0369</v>
      </c>
      <c r="P249" s="1">
        <v>-0.602</v>
      </c>
      <c r="Q249" s="1">
        <v>58.1217</v>
      </c>
      <c r="R249" s="1">
        <v>0.14116</v>
      </c>
      <c r="S249" s="1">
        <v>-1.162</v>
      </c>
      <c r="T249" s="1">
        <v>21.774</v>
      </c>
      <c r="U249" s="1">
        <v>0.12523</v>
      </c>
    </row>
    <row r="250" spans="1:21" ht="12.75">
      <c r="A250" s="1">
        <v>20.25</v>
      </c>
      <c r="B250" s="1">
        <v>1</v>
      </c>
      <c r="C250" s="1">
        <v>177.39</v>
      </c>
      <c r="D250" s="1">
        <v>0.03924</v>
      </c>
      <c r="E250" s="1">
        <v>-0.727</v>
      </c>
      <c r="F250" s="1">
        <v>69.744</v>
      </c>
      <c r="G250" s="1">
        <v>0.1304</v>
      </c>
      <c r="H250" s="1">
        <v>-1.381</v>
      </c>
      <c r="I250" s="1">
        <v>22.093</v>
      </c>
      <c r="J250" s="1">
        <v>0.1154</v>
      </c>
      <c r="K250" s="1"/>
      <c r="L250" s="1">
        <v>20.25</v>
      </c>
      <c r="M250" s="1">
        <v>1</v>
      </c>
      <c r="N250" s="1">
        <v>163.65</v>
      </c>
      <c r="O250" s="1">
        <v>0.03689</v>
      </c>
      <c r="P250" s="1">
        <v>-0.602</v>
      </c>
      <c r="Q250" s="1">
        <v>58.129</v>
      </c>
      <c r="R250" s="1">
        <v>0.14115</v>
      </c>
      <c r="S250" s="1">
        <v>-1.161</v>
      </c>
      <c r="T250" s="1">
        <v>21.793</v>
      </c>
      <c r="U250" s="1">
        <v>0.12519</v>
      </c>
    </row>
    <row r="251" spans="1:21" ht="12.75">
      <c r="A251" s="1">
        <v>20.333</v>
      </c>
      <c r="B251" s="1">
        <v>1</v>
      </c>
      <c r="C251" s="1">
        <v>177.41</v>
      </c>
      <c r="D251" s="1">
        <v>0.03922</v>
      </c>
      <c r="E251" s="1">
        <v>-0.73</v>
      </c>
      <c r="F251" s="1">
        <v>69.8149</v>
      </c>
      <c r="G251" s="1">
        <v>0.13025</v>
      </c>
      <c r="H251" s="1">
        <v>-1.377</v>
      </c>
      <c r="I251" s="1">
        <v>22.128</v>
      </c>
      <c r="J251" s="1">
        <v>0.11537</v>
      </c>
      <c r="K251" s="1"/>
      <c r="L251" s="1">
        <v>20.333</v>
      </c>
      <c r="M251" s="1">
        <v>1</v>
      </c>
      <c r="N251" s="1">
        <v>163.65</v>
      </c>
      <c r="O251" s="1">
        <v>0.03689</v>
      </c>
      <c r="P251" s="1">
        <v>-0.602</v>
      </c>
      <c r="Q251" s="1">
        <v>58.136</v>
      </c>
      <c r="R251" s="1">
        <v>0.14114</v>
      </c>
      <c r="S251" s="1">
        <v>-1.16</v>
      </c>
      <c r="T251" s="1">
        <v>21.813</v>
      </c>
      <c r="U251" s="1">
        <v>0.12516</v>
      </c>
    </row>
    <row r="252" spans="1:21" ht="12.75">
      <c r="A252" s="1">
        <v>20.417</v>
      </c>
      <c r="B252" s="1">
        <v>1</v>
      </c>
      <c r="C252" s="1">
        <v>177.43</v>
      </c>
      <c r="D252" s="1">
        <v>0.0392</v>
      </c>
      <c r="E252" s="1">
        <v>-0.733</v>
      </c>
      <c r="F252" s="1">
        <v>69.8844</v>
      </c>
      <c r="G252" s="1">
        <v>0.1301</v>
      </c>
      <c r="H252" s="1">
        <v>-1.373</v>
      </c>
      <c r="I252" s="1">
        <v>22.162</v>
      </c>
      <c r="J252" s="1">
        <v>0.11533</v>
      </c>
      <c r="K252" s="1"/>
      <c r="L252" s="1">
        <v>20.417</v>
      </c>
      <c r="M252" s="1">
        <v>1</v>
      </c>
      <c r="N252" s="1">
        <v>163.65</v>
      </c>
      <c r="O252" s="1">
        <v>0.03689</v>
      </c>
      <c r="P252" s="1">
        <v>-0.603</v>
      </c>
      <c r="Q252" s="1">
        <v>58.1426</v>
      </c>
      <c r="R252" s="1">
        <v>0.14114</v>
      </c>
      <c r="S252" s="1">
        <v>-1.159</v>
      </c>
      <c r="T252" s="1">
        <v>21.832</v>
      </c>
      <c r="U252" s="1">
        <v>0.12512</v>
      </c>
    </row>
    <row r="253" spans="1:21" ht="12.75">
      <c r="A253" s="1">
        <v>20.5</v>
      </c>
      <c r="B253" s="1">
        <v>1</v>
      </c>
      <c r="C253" s="1">
        <v>177.44</v>
      </c>
      <c r="D253" s="1">
        <v>0.03918</v>
      </c>
      <c r="E253" s="1">
        <v>-0.736</v>
      </c>
      <c r="F253" s="1">
        <v>69.952</v>
      </c>
      <c r="G253" s="1">
        <v>0.12996</v>
      </c>
      <c r="H253" s="1">
        <v>-1.369</v>
      </c>
      <c r="I253" s="1">
        <v>22.197</v>
      </c>
      <c r="J253" s="1">
        <v>0.1153</v>
      </c>
      <c r="K253" s="1"/>
      <c r="L253" s="1">
        <v>20.5</v>
      </c>
      <c r="M253" s="1">
        <v>1</v>
      </c>
      <c r="N253" s="1">
        <v>163.65</v>
      </c>
      <c r="O253" s="1">
        <v>0.03689</v>
      </c>
      <c r="P253" s="1">
        <v>-0.603</v>
      </c>
      <c r="Q253" s="1">
        <v>58.148</v>
      </c>
      <c r="R253" s="1">
        <v>0.14113</v>
      </c>
      <c r="S253" s="1">
        <v>-1.158</v>
      </c>
      <c r="T253" s="1">
        <v>21.851</v>
      </c>
      <c r="U253" s="1">
        <v>0.12508</v>
      </c>
    </row>
    <row r="254" spans="1:21" ht="12.75">
      <c r="A254" s="1">
        <v>20.583</v>
      </c>
      <c r="B254" s="1">
        <v>1</v>
      </c>
      <c r="C254" s="1">
        <v>177.46</v>
      </c>
      <c r="D254" s="1">
        <v>0.03915</v>
      </c>
      <c r="E254" s="1">
        <v>-0.739</v>
      </c>
      <c r="F254" s="1">
        <v>70.0196</v>
      </c>
      <c r="G254" s="1">
        <v>0.12982</v>
      </c>
      <c r="H254" s="1">
        <v>-1.366</v>
      </c>
      <c r="I254" s="1">
        <v>22.231</v>
      </c>
      <c r="J254" s="1">
        <v>0.11526</v>
      </c>
      <c r="K254" s="1"/>
      <c r="L254" s="1">
        <v>20.583</v>
      </c>
      <c r="M254" s="1">
        <v>1</v>
      </c>
      <c r="N254" s="1">
        <v>163.65</v>
      </c>
      <c r="O254" s="1">
        <v>0.03689</v>
      </c>
      <c r="P254" s="1">
        <v>-0.603</v>
      </c>
      <c r="Q254" s="1">
        <v>58.153</v>
      </c>
      <c r="R254" s="1">
        <v>0.14113</v>
      </c>
      <c r="S254" s="1">
        <v>-1.156</v>
      </c>
      <c r="T254" s="1">
        <v>21.87</v>
      </c>
      <c r="U254" s="1">
        <v>0.12505</v>
      </c>
    </row>
    <row r="255" spans="1:21" ht="12.75">
      <c r="A255" s="1">
        <v>20.667</v>
      </c>
      <c r="B255" s="1">
        <v>1</v>
      </c>
      <c r="C255" s="1">
        <v>177.49</v>
      </c>
      <c r="D255" s="1">
        <v>0.03913</v>
      </c>
      <c r="E255" s="1">
        <v>-0.741</v>
      </c>
      <c r="F255" s="1">
        <v>70.0851</v>
      </c>
      <c r="G255" s="1">
        <v>0.12968</v>
      </c>
      <c r="H255" s="1">
        <v>-1.362</v>
      </c>
      <c r="I255" s="1">
        <v>22.266</v>
      </c>
      <c r="J255" s="1">
        <v>0.11523</v>
      </c>
      <c r="K255" s="1"/>
      <c r="L255" s="1">
        <v>20.667</v>
      </c>
      <c r="M255" s="1">
        <v>1</v>
      </c>
      <c r="N255" s="1">
        <v>163.65</v>
      </c>
      <c r="O255" s="1">
        <v>0.03689</v>
      </c>
      <c r="P255" s="1">
        <v>-0.604</v>
      </c>
      <c r="Q255" s="1">
        <v>58.1567</v>
      </c>
      <c r="R255" s="1">
        <v>0.14112</v>
      </c>
      <c r="S255" s="1">
        <v>-1.155</v>
      </c>
      <c r="T255" s="1">
        <v>21.888</v>
      </c>
      <c r="U255" s="1">
        <v>0.12501</v>
      </c>
    </row>
    <row r="256" spans="1:21" ht="12.75">
      <c r="A256" s="1">
        <v>20.75</v>
      </c>
      <c r="B256" s="1">
        <v>1</v>
      </c>
      <c r="C256" s="1">
        <v>177.5</v>
      </c>
      <c r="D256" s="1">
        <v>0.03911</v>
      </c>
      <c r="E256" s="1">
        <v>-0.744</v>
      </c>
      <c r="F256" s="1">
        <v>70.15</v>
      </c>
      <c r="G256" s="1">
        <v>0.12955</v>
      </c>
      <c r="H256" s="1">
        <v>-1.358</v>
      </c>
      <c r="I256" s="1">
        <v>22.299</v>
      </c>
      <c r="J256" s="1">
        <v>0.11519</v>
      </c>
      <c r="K256" s="1"/>
      <c r="L256" s="1">
        <v>20.75</v>
      </c>
      <c r="M256" s="1">
        <v>1</v>
      </c>
      <c r="N256" s="1">
        <v>163.65</v>
      </c>
      <c r="O256" s="1">
        <v>0.03689</v>
      </c>
      <c r="P256" s="1">
        <v>-0.604</v>
      </c>
      <c r="Q256" s="1">
        <v>58.16</v>
      </c>
      <c r="R256" s="1">
        <v>0.14112</v>
      </c>
      <c r="S256" s="1">
        <v>-1.154</v>
      </c>
      <c r="T256" s="1">
        <v>21.907</v>
      </c>
      <c r="U256" s="1">
        <v>0.12498</v>
      </c>
    </row>
    <row r="257" spans="1:21" ht="12.75">
      <c r="A257" s="1">
        <v>20.833</v>
      </c>
      <c r="B257" s="1">
        <v>1</v>
      </c>
      <c r="C257" s="1">
        <v>177.52</v>
      </c>
      <c r="D257" s="1">
        <v>0.03909</v>
      </c>
      <c r="E257" s="1">
        <v>-0.747</v>
      </c>
      <c r="F257" s="1">
        <v>70.2127</v>
      </c>
      <c r="G257" s="1">
        <v>0.12941</v>
      </c>
      <c r="H257" s="1">
        <v>-1.354</v>
      </c>
      <c r="I257" s="1">
        <v>22.333</v>
      </c>
      <c r="J257" s="1">
        <v>0.11516</v>
      </c>
      <c r="K257" s="1"/>
      <c r="L257" s="1">
        <v>20.833</v>
      </c>
      <c r="M257" s="1">
        <v>1</v>
      </c>
      <c r="N257" s="1">
        <v>163.65</v>
      </c>
      <c r="O257" s="1">
        <v>0.03689</v>
      </c>
      <c r="P257" s="1">
        <v>-0.604</v>
      </c>
      <c r="Q257" s="1">
        <v>58.1619</v>
      </c>
      <c r="R257" s="1">
        <v>0.14112</v>
      </c>
      <c r="S257" s="1">
        <v>-1.153</v>
      </c>
      <c r="T257" s="1">
        <v>21.925</v>
      </c>
      <c r="U257" s="1">
        <v>0.12494</v>
      </c>
    </row>
    <row r="258" spans="1:21" ht="12.75">
      <c r="A258" s="1">
        <v>20.917</v>
      </c>
      <c r="B258" s="1">
        <v>1</v>
      </c>
      <c r="C258" s="1">
        <v>177.55</v>
      </c>
      <c r="D258" s="1">
        <v>0.03907</v>
      </c>
      <c r="E258" s="1">
        <v>-0.749</v>
      </c>
      <c r="F258" s="1">
        <v>70.2747</v>
      </c>
      <c r="G258" s="1">
        <v>0.12929</v>
      </c>
      <c r="H258" s="1">
        <v>-1.351</v>
      </c>
      <c r="I258" s="1">
        <v>22.367</v>
      </c>
      <c r="J258" s="1">
        <v>0.11513</v>
      </c>
      <c r="K258" s="1"/>
      <c r="L258" s="1">
        <v>20.917</v>
      </c>
      <c r="M258" s="1">
        <v>1</v>
      </c>
      <c r="N258" s="1">
        <v>163.65</v>
      </c>
      <c r="O258" s="1">
        <v>0.03689</v>
      </c>
      <c r="P258" s="1">
        <v>-0.604</v>
      </c>
      <c r="Q258" s="1">
        <v>58.163</v>
      </c>
      <c r="R258" s="1">
        <v>0.14112</v>
      </c>
      <c r="S258" s="1">
        <v>-1.152</v>
      </c>
      <c r="T258" s="1">
        <v>21.943</v>
      </c>
      <c r="U258" s="1">
        <v>0.1249</v>
      </c>
    </row>
    <row r="259" spans="1:21" ht="12.75">
      <c r="A259" s="1">
        <v>21</v>
      </c>
      <c r="B259" s="1">
        <v>1</v>
      </c>
      <c r="C259" s="1">
        <v>177.57</v>
      </c>
      <c r="D259" s="1">
        <v>0.03904</v>
      </c>
      <c r="E259" s="1">
        <v>-0.752</v>
      </c>
      <c r="F259" s="1">
        <v>70.336</v>
      </c>
      <c r="G259" s="1">
        <v>0.12916</v>
      </c>
      <c r="H259" s="1">
        <v>-1.347</v>
      </c>
      <c r="I259" s="1">
        <v>22.4</v>
      </c>
      <c r="J259" s="1">
        <v>0.11509</v>
      </c>
      <c r="K259" s="1"/>
      <c r="L259" s="1">
        <v>21</v>
      </c>
      <c r="M259" s="1">
        <v>1</v>
      </c>
      <c r="N259" s="1">
        <v>163.66</v>
      </c>
      <c r="O259" s="1">
        <v>0.03689</v>
      </c>
      <c r="P259" s="1">
        <v>-0.604</v>
      </c>
      <c r="Q259" s="1">
        <v>58.163</v>
      </c>
      <c r="R259" s="1">
        <v>0.14112</v>
      </c>
      <c r="S259" s="1">
        <v>-1.151</v>
      </c>
      <c r="T259" s="1">
        <v>21.961</v>
      </c>
      <c r="U259" s="1">
        <v>0.12487</v>
      </c>
    </row>
    <row r="260" spans="1:21" ht="12.75">
      <c r="A260" s="1">
        <v>21.083</v>
      </c>
      <c r="B260" s="1">
        <v>1</v>
      </c>
      <c r="C260" s="1">
        <v>177.59</v>
      </c>
      <c r="D260" s="1">
        <v>0.03902</v>
      </c>
      <c r="E260" s="1">
        <v>-0.755</v>
      </c>
      <c r="F260" s="1">
        <v>70.3957</v>
      </c>
      <c r="G260" s="1">
        <v>0.12904</v>
      </c>
      <c r="H260" s="1">
        <v>-1.343</v>
      </c>
      <c r="I260" s="1">
        <v>22.433</v>
      </c>
      <c r="J260" s="1">
        <v>0.11506</v>
      </c>
      <c r="K260" s="1"/>
      <c r="L260" s="1">
        <v>21.083</v>
      </c>
      <c r="M260" s="1">
        <v>1</v>
      </c>
      <c r="N260" s="1">
        <v>163.66</v>
      </c>
      <c r="O260" s="1">
        <v>0.03689</v>
      </c>
      <c r="P260" s="1">
        <v>-0.604</v>
      </c>
      <c r="Q260" s="1">
        <v>58.164</v>
      </c>
      <c r="R260" s="1">
        <v>0.14112</v>
      </c>
      <c r="S260" s="1">
        <v>-1.149</v>
      </c>
      <c r="T260" s="1">
        <v>21.979</v>
      </c>
      <c r="U260" s="1">
        <v>0.12484</v>
      </c>
    </row>
    <row r="261" spans="1:21" ht="12.75">
      <c r="A261" s="1">
        <v>21.167</v>
      </c>
      <c r="B261" s="1">
        <v>1</v>
      </c>
      <c r="C261" s="1">
        <v>177.61</v>
      </c>
      <c r="D261" s="1">
        <v>0.039</v>
      </c>
      <c r="E261" s="1">
        <v>-0.757</v>
      </c>
      <c r="F261" s="1">
        <v>70.4547</v>
      </c>
      <c r="G261" s="1">
        <v>0.12892</v>
      </c>
      <c r="H261" s="1">
        <v>-1.34</v>
      </c>
      <c r="I261" s="1">
        <v>22.467</v>
      </c>
      <c r="J261" s="1">
        <v>0.11503</v>
      </c>
      <c r="K261" s="1"/>
      <c r="L261" s="1">
        <v>21.167</v>
      </c>
      <c r="M261" s="1">
        <v>1</v>
      </c>
      <c r="N261" s="1">
        <v>163.66</v>
      </c>
      <c r="O261" s="1">
        <v>0.03689</v>
      </c>
      <c r="P261" s="1">
        <v>-0.604</v>
      </c>
      <c r="Q261" s="1">
        <v>58.165</v>
      </c>
      <c r="R261" s="1">
        <v>0.14111</v>
      </c>
      <c r="S261" s="1">
        <v>-1.148</v>
      </c>
      <c r="T261" s="1">
        <v>21.997</v>
      </c>
      <c r="U261" s="1">
        <v>0.1248</v>
      </c>
    </row>
    <row r="262" spans="1:21" ht="12.75">
      <c r="A262" s="1">
        <v>21.25</v>
      </c>
      <c r="B262" s="1">
        <v>1</v>
      </c>
      <c r="C262" s="1">
        <v>177.63</v>
      </c>
      <c r="D262" s="1">
        <v>0.03897</v>
      </c>
      <c r="E262" s="1">
        <v>-0.759</v>
      </c>
      <c r="F262" s="1">
        <v>70.512</v>
      </c>
      <c r="G262" s="1">
        <v>0.1288</v>
      </c>
      <c r="H262" s="1">
        <v>-1.336</v>
      </c>
      <c r="I262" s="1">
        <v>22.499</v>
      </c>
      <c r="J262" s="1">
        <v>0.11499</v>
      </c>
      <c r="K262" s="1"/>
      <c r="L262" s="1">
        <v>21.25</v>
      </c>
      <c r="M262" s="1">
        <v>1</v>
      </c>
      <c r="N262" s="1">
        <v>163.67</v>
      </c>
      <c r="O262" s="1">
        <v>0.03688</v>
      </c>
      <c r="P262" s="1">
        <v>-0.604</v>
      </c>
      <c r="Q262" s="1">
        <v>58.167</v>
      </c>
      <c r="R262" s="1">
        <v>0.14111</v>
      </c>
      <c r="S262" s="1">
        <v>-1.147</v>
      </c>
      <c r="T262" s="1">
        <v>22.015</v>
      </c>
      <c r="U262" s="1">
        <v>0.12477</v>
      </c>
    </row>
    <row r="263" spans="1:21" ht="12.75">
      <c r="A263" s="1">
        <v>21.333</v>
      </c>
      <c r="B263" s="1">
        <v>1</v>
      </c>
      <c r="C263" s="1">
        <v>177.66</v>
      </c>
      <c r="D263" s="1">
        <v>0.03895</v>
      </c>
      <c r="E263" s="1">
        <v>-0.762</v>
      </c>
      <c r="F263" s="1">
        <v>70.5692</v>
      </c>
      <c r="G263" s="1">
        <v>0.12869</v>
      </c>
      <c r="H263" s="1">
        <v>-1.332</v>
      </c>
      <c r="I263" s="1">
        <v>22.532</v>
      </c>
      <c r="J263" s="1">
        <v>0.11496</v>
      </c>
      <c r="K263" s="1"/>
      <c r="L263" s="1">
        <v>21.333</v>
      </c>
      <c r="M263" s="1">
        <v>1</v>
      </c>
      <c r="N263" s="1">
        <v>163.67</v>
      </c>
      <c r="O263" s="1">
        <v>0.03688</v>
      </c>
      <c r="P263" s="1">
        <v>-0.604</v>
      </c>
      <c r="Q263" s="1">
        <v>58.1707</v>
      </c>
      <c r="R263" s="1">
        <v>0.14111</v>
      </c>
      <c r="S263" s="1">
        <v>-1.146</v>
      </c>
      <c r="T263" s="1">
        <v>22.032</v>
      </c>
      <c r="U263" s="1">
        <v>0.12473</v>
      </c>
    </row>
    <row r="264" spans="1:21" ht="12.75">
      <c r="A264" s="1">
        <v>21.417</v>
      </c>
      <c r="B264" s="1">
        <v>1</v>
      </c>
      <c r="C264" s="1">
        <v>177.68</v>
      </c>
      <c r="D264" s="1">
        <v>0.03892</v>
      </c>
      <c r="E264" s="1">
        <v>-0.764</v>
      </c>
      <c r="F264" s="1">
        <v>70.6236</v>
      </c>
      <c r="G264" s="1">
        <v>0.12857</v>
      </c>
      <c r="H264" s="1">
        <v>-1.329</v>
      </c>
      <c r="I264" s="1">
        <v>22.565</v>
      </c>
      <c r="J264" s="1">
        <v>0.11493</v>
      </c>
      <c r="K264" s="1"/>
      <c r="L264" s="1">
        <v>21.417</v>
      </c>
      <c r="M264" s="1">
        <v>1</v>
      </c>
      <c r="N264" s="1">
        <v>163.68</v>
      </c>
      <c r="O264" s="1">
        <v>0.03688</v>
      </c>
      <c r="P264" s="1">
        <v>-0.604</v>
      </c>
      <c r="Q264" s="1">
        <v>58.1738</v>
      </c>
      <c r="R264" s="1">
        <v>0.1411</v>
      </c>
      <c r="S264" s="1">
        <v>-1.145</v>
      </c>
      <c r="T264" s="1">
        <v>22.05</v>
      </c>
      <c r="U264" s="1">
        <v>0.1247</v>
      </c>
    </row>
    <row r="265" spans="1:21" ht="12.75">
      <c r="A265" s="1">
        <v>21.5</v>
      </c>
      <c r="B265" s="1">
        <v>1</v>
      </c>
      <c r="C265" s="1">
        <v>177.7</v>
      </c>
      <c r="D265" s="1">
        <v>0.0389</v>
      </c>
      <c r="E265" s="1">
        <v>-0.766</v>
      </c>
      <c r="F265" s="1">
        <v>70.6781</v>
      </c>
      <c r="G265" s="1">
        <v>0.12847</v>
      </c>
      <c r="H265" s="1">
        <v>-1.325</v>
      </c>
      <c r="I265" s="1">
        <v>22.597</v>
      </c>
      <c r="J265" s="1">
        <v>0.11489</v>
      </c>
      <c r="K265" s="1"/>
      <c r="L265" s="1">
        <v>21.5</v>
      </c>
      <c r="M265" s="1">
        <v>1</v>
      </c>
      <c r="N265" s="1">
        <v>163.69</v>
      </c>
      <c r="O265" s="1">
        <v>0.03687</v>
      </c>
      <c r="P265" s="1">
        <v>-0.605</v>
      </c>
      <c r="Q265" s="1">
        <v>58.178</v>
      </c>
      <c r="R265" s="1">
        <v>0.14109</v>
      </c>
      <c r="S265" s="1">
        <v>-1.144</v>
      </c>
      <c r="T265" s="1">
        <v>22.067</v>
      </c>
      <c r="U265" s="1">
        <v>0.12467</v>
      </c>
    </row>
    <row r="266" spans="1:21" ht="12.75">
      <c r="A266" s="1">
        <v>21.583</v>
      </c>
      <c r="B266" s="1">
        <v>1</v>
      </c>
      <c r="C266" s="1">
        <v>177.73</v>
      </c>
      <c r="D266" s="1">
        <v>0.03887</v>
      </c>
      <c r="E266" s="1">
        <v>-0.769</v>
      </c>
      <c r="F266" s="1">
        <v>70.7314</v>
      </c>
      <c r="G266" s="1">
        <v>0.12836</v>
      </c>
      <c r="H266" s="1">
        <v>-1.322</v>
      </c>
      <c r="I266" s="1">
        <v>22.629</v>
      </c>
      <c r="J266" s="1">
        <v>0.11487</v>
      </c>
      <c r="K266" s="1"/>
      <c r="L266" s="1">
        <v>21.583</v>
      </c>
      <c r="M266" s="1">
        <v>1</v>
      </c>
      <c r="N266" s="1">
        <v>163.69</v>
      </c>
      <c r="O266" s="1">
        <v>0.03687</v>
      </c>
      <c r="P266" s="1">
        <v>-0.605</v>
      </c>
      <c r="Q266" s="1">
        <v>58.1833</v>
      </c>
      <c r="R266" s="1">
        <v>0.14109</v>
      </c>
      <c r="S266" s="1">
        <v>-1.143</v>
      </c>
      <c r="T266" s="1">
        <v>22.085</v>
      </c>
      <c r="U266" s="1">
        <v>0.12463</v>
      </c>
    </row>
    <row r="267" spans="1:21" ht="12.75">
      <c r="A267" s="1">
        <v>21.667</v>
      </c>
      <c r="B267" s="1">
        <v>1</v>
      </c>
      <c r="C267" s="1">
        <v>177.75</v>
      </c>
      <c r="D267" s="1">
        <v>0.03884</v>
      </c>
      <c r="E267" s="1">
        <v>-0.771</v>
      </c>
      <c r="F267" s="1">
        <v>70.7838</v>
      </c>
      <c r="G267" s="1">
        <v>0.12825</v>
      </c>
      <c r="H267" s="1">
        <v>-1.318</v>
      </c>
      <c r="I267" s="1">
        <v>22.662</v>
      </c>
      <c r="J267" s="1">
        <v>0.11483</v>
      </c>
      <c r="K267" s="1"/>
      <c r="L267" s="1">
        <v>21.667</v>
      </c>
      <c r="M267" s="1">
        <v>1</v>
      </c>
      <c r="N267" s="1">
        <v>163.7</v>
      </c>
      <c r="O267" s="1">
        <v>0.03687</v>
      </c>
      <c r="P267" s="1">
        <v>-0.605</v>
      </c>
      <c r="Q267" s="1">
        <v>58.1887</v>
      </c>
      <c r="R267" s="1">
        <v>0.14108</v>
      </c>
      <c r="S267" s="1">
        <v>-1.142</v>
      </c>
      <c r="T267" s="1">
        <v>22.102</v>
      </c>
      <c r="U267" s="1">
        <v>0.1246</v>
      </c>
    </row>
    <row r="268" spans="1:21" ht="12.75">
      <c r="A268" s="1">
        <v>21.75</v>
      </c>
      <c r="B268" s="1">
        <v>1</v>
      </c>
      <c r="C268" s="1">
        <v>177.77</v>
      </c>
      <c r="D268" s="1">
        <v>0.03882</v>
      </c>
      <c r="E268" s="1">
        <v>-0.773</v>
      </c>
      <c r="F268" s="1">
        <v>70.834</v>
      </c>
      <c r="G268" s="1">
        <v>0.12815</v>
      </c>
      <c r="H268" s="1">
        <v>-1.314</v>
      </c>
      <c r="I268" s="1">
        <v>22.693</v>
      </c>
      <c r="J268" s="1">
        <v>0.1148</v>
      </c>
      <c r="K268" s="1"/>
      <c r="L268" s="1">
        <v>21.75</v>
      </c>
      <c r="M268" s="1">
        <v>1</v>
      </c>
      <c r="N268" s="1">
        <v>163.71</v>
      </c>
      <c r="O268" s="1">
        <v>0.03686</v>
      </c>
      <c r="P268" s="1">
        <v>-0.606</v>
      </c>
      <c r="Q268" s="1">
        <v>58.194</v>
      </c>
      <c r="R268" s="1">
        <v>0.14107</v>
      </c>
      <c r="S268" s="1">
        <v>-1.14</v>
      </c>
      <c r="T268" s="1">
        <v>22.119</v>
      </c>
      <c r="U268" s="1">
        <v>0.12456</v>
      </c>
    </row>
    <row r="269" spans="1:21" ht="12.75">
      <c r="A269" s="1">
        <v>21.833</v>
      </c>
      <c r="B269" s="1">
        <v>1</v>
      </c>
      <c r="C269" s="1">
        <v>177.8</v>
      </c>
      <c r="D269" s="1">
        <v>0.03879</v>
      </c>
      <c r="E269" s="1">
        <v>-0.775</v>
      </c>
      <c r="F269" s="1">
        <v>70.8838</v>
      </c>
      <c r="G269" s="1">
        <v>0.12806</v>
      </c>
      <c r="H269" s="1">
        <v>-1.311</v>
      </c>
      <c r="I269" s="1">
        <v>22.725</v>
      </c>
      <c r="J269" s="1">
        <v>0.11477</v>
      </c>
      <c r="K269" s="1"/>
      <c r="L269" s="1">
        <v>21.833</v>
      </c>
      <c r="M269" s="1">
        <v>1</v>
      </c>
      <c r="N269" s="1">
        <v>163.72</v>
      </c>
      <c r="O269" s="1">
        <v>0.03686</v>
      </c>
      <c r="P269" s="1">
        <v>-0.606</v>
      </c>
      <c r="Q269" s="1">
        <v>58.2003</v>
      </c>
      <c r="R269" s="1">
        <v>0.14106</v>
      </c>
      <c r="S269" s="1">
        <v>-1.139</v>
      </c>
      <c r="T269" s="1">
        <v>22.136</v>
      </c>
      <c r="U269" s="1">
        <v>0.12453</v>
      </c>
    </row>
    <row r="270" spans="1:21" ht="12.75">
      <c r="A270" s="1">
        <v>21.917</v>
      </c>
      <c r="B270" s="1">
        <v>1</v>
      </c>
      <c r="C270" s="1">
        <v>177.82</v>
      </c>
      <c r="D270" s="1">
        <v>0.03876</v>
      </c>
      <c r="E270" s="1">
        <v>-0.777</v>
      </c>
      <c r="F270" s="1">
        <v>70.9334</v>
      </c>
      <c r="G270" s="1">
        <v>0.12796</v>
      </c>
      <c r="H270" s="1">
        <v>-1.307</v>
      </c>
      <c r="I270" s="1">
        <v>22.757</v>
      </c>
      <c r="J270" s="1">
        <v>0.11474</v>
      </c>
      <c r="K270" s="1"/>
      <c r="L270" s="1">
        <v>21.917</v>
      </c>
      <c r="M270" s="1">
        <v>1</v>
      </c>
      <c r="N270" s="1">
        <v>163.73</v>
      </c>
      <c r="O270" s="1">
        <v>0.03685</v>
      </c>
      <c r="P270" s="1">
        <v>-0.606</v>
      </c>
      <c r="Q270" s="1">
        <v>58.2066</v>
      </c>
      <c r="R270" s="1">
        <v>0.14105</v>
      </c>
      <c r="S270" s="1">
        <v>-1.138</v>
      </c>
      <c r="T270" s="1">
        <v>22.153</v>
      </c>
      <c r="U270" s="1">
        <v>0.1245</v>
      </c>
    </row>
    <row r="271" spans="1:21" ht="12.75">
      <c r="A271" s="1">
        <v>22</v>
      </c>
      <c r="B271" s="1">
        <v>1</v>
      </c>
      <c r="C271" s="1">
        <v>177.85</v>
      </c>
      <c r="D271" s="1">
        <v>0.03873</v>
      </c>
      <c r="E271" s="1">
        <v>-0.779</v>
      </c>
      <c r="F271" s="1">
        <v>70.982</v>
      </c>
      <c r="G271" s="1">
        <v>0.12786</v>
      </c>
      <c r="H271" s="1">
        <v>-1.304</v>
      </c>
      <c r="I271" s="1">
        <v>22.788</v>
      </c>
      <c r="J271" s="1">
        <v>0.11471</v>
      </c>
      <c r="K271" s="1"/>
      <c r="L271" s="1">
        <v>22</v>
      </c>
      <c r="M271" s="1">
        <v>1</v>
      </c>
      <c r="N271" s="1">
        <v>163.73</v>
      </c>
      <c r="O271" s="1">
        <v>0.03685</v>
      </c>
      <c r="P271" s="1">
        <v>-0.607</v>
      </c>
      <c r="Q271" s="1">
        <v>58.213</v>
      </c>
      <c r="R271" s="1">
        <v>0.14104</v>
      </c>
      <c r="S271" s="1">
        <v>-1.137</v>
      </c>
      <c r="T271" s="1">
        <v>22.17</v>
      </c>
      <c r="U271" s="1">
        <v>0.12447</v>
      </c>
    </row>
    <row r="272" spans="1:21" ht="12.75">
      <c r="A272" s="1">
        <v>22.083</v>
      </c>
      <c r="B272" s="1">
        <v>1</v>
      </c>
      <c r="C272" s="1">
        <v>177.88</v>
      </c>
      <c r="D272" s="1">
        <v>0.03871</v>
      </c>
      <c r="E272" s="1">
        <v>-0.781</v>
      </c>
      <c r="F272" s="1">
        <v>71.0297</v>
      </c>
      <c r="G272" s="1">
        <v>0.12776</v>
      </c>
      <c r="H272" s="1">
        <v>-1.3</v>
      </c>
      <c r="I272" s="1">
        <v>22.82</v>
      </c>
      <c r="J272" s="1">
        <v>0.11468</v>
      </c>
      <c r="K272" s="1"/>
      <c r="L272" s="1">
        <v>22.083</v>
      </c>
      <c r="M272" s="1">
        <v>1</v>
      </c>
      <c r="N272" s="1">
        <v>163.74</v>
      </c>
      <c r="O272" s="1">
        <v>0.03684</v>
      </c>
      <c r="P272" s="1">
        <v>-0.607</v>
      </c>
      <c r="Q272" s="1">
        <v>58.22</v>
      </c>
      <c r="R272" s="1">
        <v>0.14104</v>
      </c>
      <c r="S272" s="1">
        <v>-1.136</v>
      </c>
      <c r="T272" s="1">
        <v>22.187</v>
      </c>
      <c r="U272" s="1">
        <v>0.12443</v>
      </c>
    </row>
    <row r="273" spans="1:21" ht="12.75">
      <c r="A273" s="1">
        <v>22.167</v>
      </c>
      <c r="B273" s="1">
        <v>1</v>
      </c>
      <c r="C273" s="1">
        <v>177.91</v>
      </c>
      <c r="D273" s="1">
        <v>0.03867</v>
      </c>
      <c r="E273" s="1">
        <v>-0.783</v>
      </c>
      <c r="F273" s="1">
        <v>71.0773</v>
      </c>
      <c r="G273" s="1">
        <v>0.12767</v>
      </c>
      <c r="H273" s="1">
        <v>-1.297</v>
      </c>
      <c r="I273" s="1">
        <v>22.851</v>
      </c>
      <c r="J273" s="1">
        <v>0.11464</v>
      </c>
      <c r="K273" s="1"/>
      <c r="L273" s="1">
        <v>22.167</v>
      </c>
      <c r="M273" s="1">
        <v>1</v>
      </c>
      <c r="N273" s="1">
        <v>163.75</v>
      </c>
      <c r="O273" s="1">
        <v>0.03684</v>
      </c>
      <c r="P273" s="1">
        <v>-0.607</v>
      </c>
      <c r="Q273" s="1">
        <v>58.2267</v>
      </c>
      <c r="R273" s="1">
        <v>0.14103</v>
      </c>
      <c r="S273" s="1">
        <v>-1.135</v>
      </c>
      <c r="T273" s="1">
        <v>22.203</v>
      </c>
      <c r="U273" s="1">
        <v>0.1244</v>
      </c>
    </row>
    <row r="274" spans="1:21" ht="12.75">
      <c r="A274" s="1">
        <v>22.25</v>
      </c>
      <c r="B274" s="1">
        <v>1</v>
      </c>
      <c r="C274" s="1">
        <v>177.94</v>
      </c>
      <c r="D274" s="1">
        <v>0.03864</v>
      </c>
      <c r="E274" s="1">
        <v>-0.785</v>
      </c>
      <c r="F274" s="1">
        <v>71.124</v>
      </c>
      <c r="G274" s="1">
        <v>0.12758</v>
      </c>
      <c r="H274" s="1">
        <v>-1.293</v>
      </c>
      <c r="I274" s="1">
        <v>22.882</v>
      </c>
      <c r="J274" s="1">
        <v>0.11461</v>
      </c>
      <c r="K274" s="1"/>
      <c r="L274" s="1">
        <v>22.25</v>
      </c>
      <c r="M274" s="1">
        <v>1</v>
      </c>
      <c r="N274" s="1">
        <v>163.76</v>
      </c>
      <c r="O274" s="1">
        <v>0.03683</v>
      </c>
      <c r="P274" s="1">
        <v>-0.608</v>
      </c>
      <c r="Q274" s="1">
        <v>58.233</v>
      </c>
      <c r="R274" s="1">
        <v>0.14102</v>
      </c>
      <c r="S274" s="1">
        <v>-1.134</v>
      </c>
      <c r="T274" s="1">
        <v>22.22</v>
      </c>
      <c r="U274" s="1">
        <v>0.12437</v>
      </c>
    </row>
    <row r="275" spans="1:21" ht="12.75">
      <c r="A275" s="1">
        <v>22.333</v>
      </c>
      <c r="B275" s="1">
        <v>1</v>
      </c>
      <c r="C275" s="1">
        <v>177.97</v>
      </c>
      <c r="D275" s="1">
        <v>0.03861</v>
      </c>
      <c r="E275" s="1">
        <v>-0.787</v>
      </c>
      <c r="F275" s="1">
        <v>71.1714</v>
      </c>
      <c r="G275" s="1">
        <v>0.12749</v>
      </c>
      <c r="H275" s="1">
        <v>-1.29</v>
      </c>
      <c r="I275" s="1">
        <v>22.913</v>
      </c>
      <c r="J275" s="1">
        <v>0.11458</v>
      </c>
      <c r="K275" s="1"/>
      <c r="L275" s="1">
        <v>22.333</v>
      </c>
      <c r="M275" s="1">
        <v>1</v>
      </c>
      <c r="N275" s="1">
        <v>163.77</v>
      </c>
      <c r="O275" s="1">
        <v>0.03683</v>
      </c>
      <c r="P275" s="1">
        <v>-0.608</v>
      </c>
      <c r="Q275" s="1">
        <v>58.2401</v>
      </c>
      <c r="R275" s="1">
        <v>0.14101</v>
      </c>
      <c r="S275" s="1">
        <v>-1.133</v>
      </c>
      <c r="T275" s="1">
        <v>22.237</v>
      </c>
      <c r="U275" s="1">
        <v>0.12434</v>
      </c>
    </row>
    <row r="276" spans="1:21" ht="12.75">
      <c r="A276" s="1">
        <v>22.417</v>
      </c>
      <c r="B276" s="1">
        <v>1</v>
      </c>
      <c r="C276" s="1">
        <v>178</v>
      </c>
      <c r="D276" s="1">
        <v>0.03858</v>
      </c>
      <c r="E276" s="1">
        <v>-0.789</v>
      </c>
      <c r="F276" s="1">
        <v>71.2176</v>
      </c>
      <c r="G276" s="1">
        <v>0.12739</v>
      </c>
      <c r="H276" s="1">
        <v>-1.286</v>
      </c>
      <c r="I276" s="1">
        <v>22.945</v>
      </c>
      <c r="J276" s="1">
        <v>0.11455</v>
      </c>
      <c r="K276" s="1"/>
      <c r="L276" s="1">
        <v>22.417</v>
      </c>
      <c r="M276" s="1">
        <v>1</v>
      </c>
      <c r="N276" s="1">
        <v>163.78</v>
      </c>
      <c r="O276" s="1">
        <v>0.03682</v>
      </c>
      <c r="P276" s="1">
        <v>-0.608</v>
      </c>
      <c r="Q276" s="1">
        <v>58.2476</v>
      </c>
      <c r="R276" s="1">
        <v>0.141</v>
      </c>
      <c r="S276" s="1">
        <v>-1.132</v>
      </c>
      <c r="T276" s="1">
        <v>22.254</v>
      </c>
      <c r="U276" s="1">
        <v>0.1243</v>
      </c>
    </row>
    <row r="277" spans="1:21" ht="12.75">
      <c r="A277" s="1">
        <v>22.5</v>
      </c>
      <c r="B277" s="1">
        <v>1</v>
      </c>
      <c r="C277" s="1">
        <v>178.03</v>
      </c>
      <c r="D277" s="1">
        <v>0.03854</v>
      </c>
      <c r="E277" s="1">
        <v>-0.791</v>
      </c>
      <c r="F277" s="1">
        <v>71.2645</v>
      </c>
      <c r="G277" s="1">
        <v>0.1273</v>
      </c>
      <c r="H277" s="1">
        <v>-1.283</v>
      </c>
      <c r="I277" s="1">
        <v>22.975</v>
      </c>
      <c r="J277" s="1">
        <v>0.11452</v>
      </c>
      <c r="K277" s="1"/>
      <c r="L277" s="1">
        <v>22.5</v>
      </c>
      <c r="M277" s="1">
        <v>1</v>
      </c>
      <c r="N277" s="1">
        <v>163.78</v>
      </c>
      <c r="O277" s="1">
        <v>0.03682</v>
      </c>
      <c r="P277" s="1">
        <v>-0.609</v>
      </c>
      <c r="Q277" s="1">
        <v>58.2546</v>
      </c>
      <c r="R277" s="1">
        <v>0.14099</v>
      </c>
      <c r="S277" s="1">
        <v>-1.131</v>
      </c>
      <c r="T277" s="1">
        <v>22.271</v>
      </c>
      <c r="U277" s="1">
        <v>0.12427</v>
      </c>
    </row>
    <row r="278" spans="1:21" ht="12.75">
      <c r="A278" s="1">
        <v>22.583</v>
      </c>
      <c r="B278" s="1">
        <v>1</v>
      </c>
      <c r="C278" s="1">
        <v>178.06</v>
      </c>
      <c r="D278" s="1">
        <v>0.03851</v>
      </c>
      <c r="E278" s="1">
        <v>-0.793</v>
      </c>
      <c r="F278" s="1">
        <v>71.311</v>
      </c>
      <c r="G278" s="1">
        <v>0.12721</v>
      </c>
      <c r="H278" s="1">
        <v>-1.279</v>
      </c>
      <c r="I278" s="1">
        <v>23.005</v>
      </c>
      <c r="J278" s="1">
        <v>0.11449</v>
      </c>
      <c r="K278" s="1"/>
      <c r="L278" s="1">
        <v>22.583</v>
      </c>
      <c r="M278" s="1">
        <v>1</v>
      </c>
      <c r="N278" s="1">
        <v>163.79</v>
      </c>
      <c r="O278" s="1">
        <v>0.03682</v>
      </c>
      <c r="P278" s="1">
        <v>-0.609</v>
      </c>
      <c r="Q278" s="1">
        <v>58.262</v>
      </c>
      <c r="R278" s="1">
        <v>0.14098</v>
      </c>
      <c r="S278" s="1">
        <v>-1.13</v>
      </c>
      <c r="T278" s="1">
        <v>22.287</v>
      </c>
      <c r="U278" s="1">
        <v>0.12424</v>
      </c>
    </row>
    <row r="279" spans="1:21" ht="12.75">
      <c r="A279" s="1">
        <v>22.667</v>
      </c>
      <c r="B279" s="1">
        <v>1</v>
      </c>
      <c r="C279" s="1">
        <v>178.09</v>
      </c>
      <c r="D279" s="1">
        <v>0.03847</v>
      </c>
      <c r="E279" s="1">
        <v>-0.795</v>
      </c>
      <c r="F279" s="1">
        <v>71.3573</v>
      </c>
      <c r="G279" s="1">
        <v>0.12711</v>
      </c>
      <c r="H279" s="1">
        <v>-1.276</v>
      </c>
      <c r="I279" s="1">
        <v>23.036</v>
      </c>
      <c r="J279" s="1">
        <v>0.11446</v>
      </c>
      <c r="K279" s="1"/>
      <c r="L279" s="1">
        <v>22.667</v>
      </c>
      <c r="M279" s="1">
        <v>1</v>
      </c>
      <c r="N279" s="1">
        <v>163.8</v>
      </c>
      <c r="O279" s="1">
        <v>0.03681</v>
      </c>
      <c r="P279" s="1">
        <v>-0.61</v>
      </c>
      <c r="Q279" s="1">
        <v>58.269</v>
      </c>
      <c r="R279" s="1">
        <v>0.14096</v>
      </c>
      <c r="S279" s="1">
        <v>-1.129</v>
      </c>
      <c r="T279" s="1">
        <v>22.303</v>
      </c>
      <c r="U279" s="1">
        <v>0.12421</v>
      </c>
    </row>
    <row r="280" spans="1:21" ht="12.75">
      <c r="A280" s="1">
        <v>22.75</v>
      </c>
      <c r="B280" s="1">
        <v>1</v>
      </c>
      <c r="C280" s="1">
        <v>178.13</v>
      </c>
      <c r="D280" s="1">
        <v>0.03843</v>
      </c>
      <c r="E280" s="1">
        <v>-0.797</v>
      </c>
      <c r="F280" s="1">
        <v>71.404</v>
      </c>
      <c r="G280" s="1">
        <v>0.12702</v>
      </c>
      <c r="H280" s="1">
        <v>-1.272</v>
      </c>
      <c r="I280" s="1">
        <v>23.067</v>
      </c>
      <c r="J280" s="1">
        <v>0.11443</v>
      </c>
      <c r="K280" s="1"/>
      <c r="L280" s="1">
        <v>22.75</v>
      </c>
      <c r="M280" s="1">
        <v>1</v>
      </c>
      <c r="N280" s="1">
        <v>163.8</v>
      </c>
      <c r="O280" s="1">
        <v>0.03681</v>
      </c>
      <c r="P280" s="1">
        <v>-0.61</v>
      </c>
      <c r="Q280" s="1">
        <v>58.277</v>
      </c>
      <c r="R280" s="1">
        <v>0.14095</v>
      </c>
      <c r="S280" s="1">
        <v>-1.127</v>
      </c>
      <c r="T280" s="1">
        <v>22.319</v>
      </c>
      <c r="U280" s="1">
        <v>0.12418</v>
      </c>
    </row>
    <row r="281" spans="1:21" ht="12.75">
      <c r="A281" s="1">
        <v>22.833</v>
      </c>
      <c r="B281" s="1">
        <v>1</v>
      </c>
      <c r="C281" s="1">
        <v>178.16</v>
      </c>
      <c r="D281" s="1">
        <v>0.0384</v>
      </c>
      <c r="E281" s="1">
        <v>-0.799</v>
      </c>
      <c r="F281" s="1">
        <v>71.4502</v>
      </c>
      <c r="G281" s="1">
        <v>0.12693</v>
      </c>
      <c r="H281" s="1">
        <v>-1.269</v>
      </c>
      <c r="I281" s="1">
        <v>23.097</v>
      </c>
      <c r="J281" s="1">
        <v>0.1144</v>
      </c>
      <c r="K281" s="1"/>
      <c r="L281" s="1">
        <v>22.833</v>
      </c>
      <c r="M281" s="1">
        <v>1</v>
      </c>
      <c r="N281" s="1">
        <v>163.81</v>
      </c>
      <c r="O281" s="1">
        <v>0.03681</v>
      </c>
      <c r="P281" s="1">
        <v>-0.61</v>
      </c>
      <c r="Q281" s="1">
        <v>58.284</v>
      </c>
      <c r="R281" s="1">
        <v>0.14094</v>
      </c>
      <c r="S281" s="1">
        <v>-1.126</v>
      </c>
      <c r="T281" s="1">
        <v>22.336</v>
      </c>
      <c r="U281" s="1">
        <v>0.12414</v>
      </c>
    </row>
    <row r="282" spans="1:21" ht="12.75">
      <c r="A282" s="1">
        <v>22.917</v>
      </c>
      <c r="B282" s="1">
        <v>1</v>
      </c>
      <c r="C282" s="1">
        <v>178.2</v>
      </c>
      <c r="D282" s="1">
        <v>0.03836</v>
      </c>
      <c r="E282" s="1">
        <v>-0.8</v>
      </c>
      <c r="F282" s="1">
        <v>71.4964</v>
      </c>
      <c r="G282" s="1">
        <v>0.12684</v>
      </c>
      <c r="H282" s="1">
        <v>-1.266</v>
      </c>
      <c r="I282" s="1">
        <v>23.127</v>
      </c>
      <c r="J282" s="1">
        <v>0.11437</v>
      </c>
      <c r="K282" s="1"/>
      <c r="L282" s="1">
        <v>22.917</v>
      </c>
      <c r="M282" s="1">
        <v>1</v>
      </c>
      <c r="N282" s="1">
        <v>163.82</v>
      </c>
      <c r="O282" s="1">
        <v>0.0368</v>
      </c>
      <c r="P282" s="1">
        <v>-0.611</v>
      </c>
      <c r="Q282" s="1">
        <v>58.2917</v>
      </c>
      <c r="R282" s="1">
        <v>0.14093</v>
      </c>
      <c r="S282" s="1">
        <v>-1.125</v>
      </c>
      <c r="T282" s="1">
        <v>22.352</v>
      </c>
      <c r="U282" s="1">
        <v>0.12411</v>
      </c>
    </row>
    <row r="283" spans="1:21" ht="12.75">
      <c r="A283" s="1">
        <v>23</v>
      </c>
      <c r="B283" s="1">
        <v>1</v>
      </c>
      <c r="C283" s="1">
        <v>178.23</v>
      </c>
      <c r="D283" s="1">
        <v>0.03833</v>
      </c>
      <c r="E283" s="1">
        <v>-0.802</v>
      </c>
      <c r="F283" s="1">
        <v>71.538</v>
      </c>
      <c r="G283" s="1">
        <v>0.12676</v>
      </c>
      <c r="H283" s="1">
        <v>-1.263</v>
      </c>
      <c r="I283" s="1">
        <v>23.154</v>
      </c>
      <c r="J283" s="1">
        <v>0.11434</v>
      </c>
      <c r="K283" s="1"/>
      <c r="L283" s="1">
        <v>23</v>
      </c>
      <c r="M283" s="1">
        <v>1</v>
      </c>
      <c r="N283" s="1">
        <v>163.82</v>
      </c>
      <c r="O283" s="1">
        <v>0.0368</v>
      </c>
      <c r="P283" s="1">
        <v>-0.611</v>
      </c>
      <c r="Q283" s="1">
        <v>58.297</v>
      </c>
      <c r="R283" s="1">
        <v>0.14093</v>
      </c>
      <c r="S283" s="1">
        <v>-1.125</v>
      </c>
      <c r="T283" s="1">
        <v>22.364</v>
      </c>
      <c r="U283" s="1">
        <v>0.12409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Maudsley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Claire Hodgson</cp:lastModifiedBy>
  <cp:lastPrinted>2007-06-26T13:40:32Z</cp:lastPrinted>
  <dcterms:created xsi:type="dcterms:W3CDTF">1999-04-18T17:48:41Z</dcterms:created>
  <dcterms:modified xsi:type="dcterms:W3CDTF">2022-11-11T09:29:21Z</dcterms:modified>
  <cp:category/>
  <cp:version/>
  <cp:contentType/>
  <cp:contentStatus/>
</cp:coreProperties>
</file>